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2120" windowHeight="9120" activeTab="0"/>
  </bookViews>
  <sheets>
    <sheet name="Report1" sheetId="1" r:id="rId1"/>
  </sheets>
  <definedNames>
    <definedName name="ReportNo">#REF!</definedName>
  </definedNames>
  <calcPr fullCalcOnLoad="1"/>
</workbook>
</file>

<file path=xl/sharedStrings.xml><?xml version="1.0" encoding="utf-8"?>
<sst xmlns="http://schemas.openxmlformats.org/spreadsheetml/2006/main" count="95" uniqueCount="84">
  <si>
    <t>Solicitante:</t>
  </si>
  <si>
    <t>Attn:</t>
  </si>
  <si>
    <t>Ref. Cliente:</t>
  </si>
  <si>
    <t>Unidade</t>
  </si>
  <si>
    <t>Metodo</t>
  </si>
  <si>
    <t>VMP*</t>
  </si>
  <si>
    <t>LEGENDA</t>
  </si>
  <si>
    <t>PONTOS</t>
  </si>
  <si>
    <t>Relatorio No:</t>
  </si>
  <si>
    <t>Silvânio Eduardo da Silva</t>
  </si>
  <si>
    <t>CRQ II 02405203</t>
  </si>
  <si>
    <t>PA1301225</t>
  </si>
  <si>
    <t>VALE_S. A - Projeto DEFAULT</t>
  </si>
  <si>
    <t>Eduardo Raposo</t>
  </si>
  <si>
    <t>Coleta 17/04/13 T63J</t>
  </si>
  <si>
    <t xml:space="preserve">Limites 
</t>
  </si>
  <si>
    <t xml:space="preserve">* VMP - Valores máximos permitidos, conforme </t>
  </si>
  <si>
    <t>Alcalinidade Total</t>
  </si>
  <si>
    <t>mg CaCO3/L</t>
  </si>
  <si>
    <t>Clorofila a</t>
  </si>
  <si>
    <t>µg/L</t>
  </si>
  <si>
    <t xml:space="preserve">Feofitina a </t>
  </si>
  <si>
    <t>Cond. Elétrica inLoco</t>
  </si>
  <si>
    <t>µS/cm</t>
  </si>
  <si>
    <t>Cor Verdadeira</t>
  </si>
  <si>
    <t>mg Pt/L</t>
  </si>
  <si>
    <t>Demanda Bioquimica de Oxigênio</t>
  </si>
  <si>
    <t>mg O2/L</t>
  </si>
  <si>
    <t>Demanda Quimica de Oxigênio</t>
  </si>
  <si>
    <t xml:space="preserve">Dureza Total </t>
  </si>
  <si>
    <t>Ferro Total</t>
  </si>
  <si>
    <t>mg Fe/L</t>
  </si>
  <si>
    <t>Manganês Total</t>
  </si>
  <si>
    <t>mg Mn/L</t>
  </si>
  <si>
    <t>Escherichia coli</t>
  </si>
  <si>
    <t>NMP/100mL</t>
  </si>
  <si>
    <t>Ferro Dissolvido</t>
  </si>
  <si>
    <t>Manganes Dissolvido</t>
  </si>
  <si>
    <t>Fósforo Total</t>
  </si>
  <si>
    <t>mg P/L</t>
  </si>
  <si>
    <t xml:space="preserve">Nitrogênio Amoniacal </t>
  </si>
  <si>
    <t>mg N_NH3/L</t>
  </si>
  <si>
    <t>Oleos e Graxas Totais</t>
  </si>
  <si>
    <t>mg/L</t>
  </si>
  <si>
    <t>Oxigênio Dissolvido inLoco</t>
  </si>
  <si>
    <t>pH_inLoco</t>
  </si>
  <si>
    <t>NOUNIT</t>
  </si>
  <si>
    <t>Salinidade</t>
  </si>
  <si>
    <t>%</t>
  </si>
  <si>
    <t>Sólidos Dissolvidos Totais</t>
  </si>
  <si>
    <t>mg Solid Dis/L</t>
  </si>
  <si>
    <t>Solidos Suspensos Totais</t>
  </si>
  <si>
    <t>mg Solid Susp./L</t>
  </si>
  <si>
    <t>Sólidos Totais</t>
  </si>
  <si>
    <t>mg Solid Tot./L</t>
  </si>
  <si>
    <t>Solidos Sedimentaveis</t>
  </si>
  <si>
    <t>mL Solid Sed/L</t>
  </si>
  <si>
    <t>Sulfeto</t>
  </si>
  <si>
    <t>mg S2-/L</t>
  </si>
  <si>
    <t>Surfactantes Aniônicos</t>
  </si>
  <si>
    <t>mg MBAS/L</t>
  </si>
  <si>
    <t xml:space="preserve">Turbidez </t>
  </si>
  <si>
    <t>NTU</t>
  </si>
  <si>
    <t>Nitrito</t>
  </si>
  <si>
    <t>mg NO2/L</t>
  </si>
  <si>
    <t>Nitrato</t>
  </si>
  <si>
    <t>mg NO3/L</t>
  </si>
  <si>
    <t>Cloreto</t>
  </si>
  <si>
    <t>mg Cl-/L</t>
  </si>
  <si>
    <t>Coliformes Termotolerantes</t>
  </si>
  <si>
    <t>UFC/100mL</t>
  </si>
  <si>
    <t xml:space="preserve">Sílica </t>
  </si>
  <si>
    <t>mg SiO2/L</t>
  </si>
  <si>
    <t>Aspecto Natural</t>
  </si>
  <si>
    <t>Temperatura do Efluente</t>
  </si>
  <si>
    <t>ºC</t>
  </si>
  <si>
    <t>Temperatura Ambiente</t>
  </si>
  <si>
    <t>Tempo</t>
  </si>
  <si>
    <t>Ultima Chuva</t>
  </si>
  <si>
    <t>Hora Amostragem</t>
  </si>
  <si>
    <t>H</t>
  </si>
  <si>
    <t>Data Amostragem</t>
  </si>
  <si>
    <t>Ortofosfato Dissolvido</t>
  </si>
  <si>
    <t>mg PO4-3/L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</si>
</sst>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&quot;S/.&quot;\ * #,##0.00_);_(&quot;S/.&quot;\ * \(#,##0.00\);_(&quot;S/.&quot;\ * &quot;-&quot;??_);_(@_)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mm/dd/yy"/>
    <numFmt numFmtId="193" formatCode="dd/mm/yy"/>
    <numFmt numFmtId="194" formatCode="[$-280A]dddd\,\ dd&quot; de &quot;mmmm&quot; de &quot;yyyy"/>
    <numFmt numFmtId="195" formatCode="dd/mm/yyyy;@"/>
    <numFmt numFmtId="196" formatCode="[$-416]dddd\,\ d&quot; de &quot;mmmm&quot; de &quot;yyyy"/>
    <numFmt numFmtId="197" formatCode="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shrinkToFit="1"/>
    </xf>
    <xf numFmtId="14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shrinkToFit="1"/>
    </xf>
    <xf numFmtId="14" fontId="4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14" fontId="4" fillId="3" borderId="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14" fontId="4" fillId="3" borderId="6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4" fontId="4" fillId="3" borderId="11" xfId="0" applyNumberFormat="1" applyFont="1" applyFill="1" applyBorder="1" applyAlignment="1">
      <alignment horizontal="center" wrapText="1"/>
    </xf>
    <xf numFmtId="14" fontId="4" fillId="3" borderId="12" xfId="0" applyNumberFormat="1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0" fillId="2" borderId="0" xfId="0" applyNumberFormat="1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47625</xdr:rowOff>
    </xdr:from>
    <xdr:to>
      <xdr:col>5</xdr:col>
      <xdr:colOff>542925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7625"/>
          <a:ext cx="1943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L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3" width="13.421875" style="3" customWidth="1"/>
    <col min="4" max="4" width="13.8515625" style="3" customWidth="1"/>
    <col min="5" max="5" width="17.8515625" style="3" customWidth="1"/>
    <col min="6" max="8" width="9.140625" style="3" customWidth="1"/>
    <col min="9" max="9" width="10.57421875" style="3" customWidth="1"/>
    <col min="10" max="10" width="10.7109375" style="3" customWidth="1"/>
    <col min="11" max="11" width="20.7109375" style="3" customWidth="1"/>
    <col min="12" max="16384" width="9.140625" style="3" customWidth="1"/>
  </cols>
  <sheetData>
    <row r="1" spans="1:5" ht="12" customHeight="1">
      <c r="A1" s="1" t="s">
        <v>8</v>
      </c>
      <c r="B1" s="26" t="s">
        <v>11</v>
      </c>
      <c r="C1" s="26"/>
      <c r="D1" s="26"/>
      <c r="E1" s="2"/>
    </row>
    <row r="2" spans="1:11" ht="12" customHeight="1">
      <c r="A2" s="4" t="s">
        <v>0</v>
      </c>
      <c r="B2" s="39" t="s">
        <v>12</v>
      </c>
      <c r="C2" s="39"/>
      <c r="D2" s="39"/>
      <c r="E2" s="5"/>
      <c r="F2" s="2"/>
      <c r="G2" s="2"/>
      <c r="H2" s="2"/>
      <c r="I2" s="2"/>
      <c r="J2" s="2"/>
      <c r="K2" s="2"/>
    </row>
    <row r="3" spans="1:11" ht="12" customHeight="1">
      <c r="A3" s="1" t="s">
        <v>1</v>
      </c>
      <c r="B3" s="39" t="s">
        <v>13</v>
      </c>
      <c r="C3" s="39"/>
      <c r="D3" s="39"/>
      <c r="E3" s="5"/>
      <c r="F3" s="6"/>
      <c r="G3" s="6"/>
      <c r="H3" s="6"/>
      <c r="I3" s="6"/>
      <c r="J3" s="6"/>
      <c r="K3" s="6"/>
    </row>
    <row r="4" spans="1:9" ht="12" customHeight="1">
      <c r="A4" s="7" t="s">
        <v>2</v>
      </c>
      <c r="B4" s="40" t="s">
        <v>14</v>
      </c>
      <c r="C4" s="40"/>
      <c r="D4" s="40"/>
      <c r="E4" s="2"/>
      <c r="I4" s="9"/>
    </row>
    <row r="5" spans="1:9" ht="12" customHeight="1">
      <c r="A5" s="10"/>
      <c r="B5" s="8"/>
      <c r="C5" s="8"/>
      <c r="D5" s="8"/>
      <c r="E5" s="2"/>
      <c r="I5" s="9"/>
    </row>
    <row r="6" spans="1:9" ht="12" customHeight="1" thickBot="1">
      <c r="A6" s="10"/>
      <c r="B6" s="8"/>
      <c r="C6" s="8"/>
      <c r="D6" s="8"/>
      <c r="E6" s="2"/>
      <c r="I6" s="9"/>
    </row>
    <row r="7" spans="1:12" ht="12" customHeight="1">
      <c r="A7" s="29" t="s">
        <v>4</v>
      </c>
      <c r="B7" s="32" t="s">
        <v>3</v>
      </c>
      <c r="C7" s="36" t="s">
        <v>15</v>
      </c>
      <c r="D7" s="27" t="s">
        <v>7</v>
      </c>
      <c r="E7" s="11"/>
      <c r="F7" s="11"/>
      <c r="G7" s="11"/>
      <c r="H7" s="11"/>
      <c r="I7" s="11"/>
      <c r="J7" s="11"/>
      <c r="K7" s="11"/>
      <c r="L7" s="11"/>
    </row>
    <row r="8" spans="1:12" ht="12" customHeight="1">
      <c r="A8" s="30"/>
      <c r="B8" s="33"/>
      <c r="C8" s="37"/>
      <c r="D8" s="28"/>
      <c r="E8" s="11"/>
      <c r="F8" s="11"/>
      <c r="G8" s="11"/>
      <c r="H8" s="11"/>
      <c r="I8" s="11"/>
      <c r="J8" s="11"/>
      <c r="K8" s="25"/>
      <c r="L8" s="11"/>
    </row>
    <row r="9" spans="1:12" ht="12" customHeight="1">
      <c r="A9" s="31"/>
      <c r="B9" s="34"/>
      <c r="C9" s="38"/>
      <c r="D9" s="18" t="str">
        <f>IF("UNK"="UNK","T63J","*UNK T63J")</f>
        <v>T63J</v>
      </c>
      <c r="E9" s="12"/>
      <c r="F9" s="12"/>
      <c r="G9" s="12"/>
      <c r="H9" s="12"/>
      <c r="I9" s="12"/>
      <c r="J9" s="12"/>
      <c r="K9" s="12"/>
      <c r="L9" s="12"/>
    </row>
    <row r="10" spans="1:12" ht="12" customHeight="1" thickBot="1">
      <c r="A10" s="19"/>
      <c r="B10" s="20"/>
      <c r="C10" s="21" t="s">
        <v>5</v>
      </c>
      <c r="D10" s="22">
        <v>41381.504166666666</v>
      </c>
      <c r="E10" s="12"/>
      <c r="F10" s="12"/>
      <c r="G10" s="12"/>
      <c r="H10" s="12"/>
      <c r="I10" s="12"/>
      <c r="J10" s="12"/>
      <c r="K10" s="12"/>
      <c r="L10" s="12"/>
    </row>
    <row r="11" spans="1:4" ht="12" customHeight="1">
      <c r="A11" s="23" t="s">
        <v>17</v>
      </c>
      <c r="B11" s="24" t="s">
        <v>18</v>
      </c>
      <c r="C11" s="13" t="str">
        <f>IF(""="","-",MID("",FIND("|","",1)+1,LEN("")))</f>
        <v>-</v>
      </c>
      <c r="D11" s="14" t="str">
        <f>SUBSTITUTE(TRIM("3,34"),",",".")</f>
        <v>3.34</v>
      </c>
    </row>
    <row r="12" spans="1:4" ht="12" customHeight="1">
      <c r="A12" s="23" t="s">
        <v>19</v>
      </c>
      <c r="B12" s="24" t="s">
        <v>20</v>
      </c>
      <c r="C12" s="13" t="str">
        <f>IF(""="","-",MID("",FIND("|","",1)+1,LEN("")))</f>
        <v>-</v>
      </c>
      <c r="D12" s="14" t="str">
        <f>SUBSTITUTE(TRIM("2,62"),",",".")</f>
        <v>2.62</v>
      </c>
    </row>
    <row r="13" spans="1:4" ht="12" customHeight="1">
      <c r="A13" s="23" t="s">
        <v>21</v>
      </c>
      <c r="B13" s="24" t="s">
        <v>20</v>
      </c>
      <c r="C13" s="13" t="str">
        <f>IF(""="","-",MID("",FIND("|","",1)+1,LEN("")))</f>
        <v>-</v>
      </c>
      <c r="D13" s="14" t="str">
        <f>SUBSTITUTE(TRIM("&lt;1"),",",".")</f>
        <v>&lt;1</v>
      </c>
    </row>
    <row r="14" spans="1:4" ht="12" customHeight="1">
      <c r="A14" s="23" t="s">
        <v>22</v>
      </c>
      <c r="B14" s="24" t="s">
        <v>23</v>
      </c>
      <c r="C14" s="13" t="str">
        <f>IF(""="","-",MID("",FIND("|","",1)+1,LEN("")))</f>
        <v>-</v>
      </c>
      <c r="D14" s="14" t="str">
        <f>SUBSTITUTE(TRIM("    125"),",",".")</f>
        <v>125</v>
      </c>
    </row>
    <row r="15" spans="1:4" ht="12" customHeight="1">
      <c r="A15" s="23" t="s">
        <v>24</v>
      </c>
      <c r="B15" s="24" t="s">
        <v>25</v>
      </c>
      <c r="C15" s="13" t="str">
        <f>IF(""="","-",MID("",FIND("|","",1)+1,LEN("")))</f>
        <v>-</v>
      </c>
      <c r="D15" s="14" t="str">
        <f>SUBSTITUTE(TRIM("        36"),",",".")</f>
        <v>36</v>
      </c>
    </row>
    <row r="16" spans="1:4" ht="12" customHeight="1">
      <c r="A16" s="23" t="s">
        <v>26</v>
      </c>
      <c r="B16" s="24" t="s">
        <v>27</v>
      </c>
      <c r="C16" s="13" t="str">
        <f>IF(""="","-",MID("",FIND("|","",1)+1,LEN("")))</f>
        <v>-</v>
      </c>
      <c r="D16" s="14" t="str">
        <f>SUBSTITUTE(TRIM("3,85"),",",".")</f>
        <v>3.85</v>
      </c>
    </row>
    <row r="17" spans="1:4" ht="12" customHeight="1">
      <c r="A17" s="23" t="s">
        <v>28</v>
      </c>
      <c r="B17" s="24" t="s">
        <v>27</v>
      </c>
      <c r="C17" s="13" t="str">
        <f>IF(""="","-",MID("",FIND("|","",1)+1,LEN("")))</f>
        <v>-</v>
      </c>
      <c r="D17" s="14" t="str">
        <f>SUBSTITUTE(TRIM("35,7"),",",".")</f>
        <v>35.7</v>
      </c>
    </row>
    <row r="18" spans="1:4" ht="12" customHeight="1">
      <c r="A18" s="23" t="s">
        <v>29</v>
      </c>
      <c r="B18" s="24" t="s">
        <v>18</v>
      </c>
      <c r="C18" s="13" t="str">
        <f>IF(""="","-",MID("",FIND("|","",1)+1,LEN("")))</f>
        <v>-</v>
      </c>
      <c r="D18" s="14" t="str">
        <f>SUBSTITUTE(TRIM("29,6"),",",".")</f>
        <v>29.6</v>
      </c>
    </row>
    <row r="19" spans="1:4" ht="12" customHeight="1">
      <c r="A19" s="23" t="s">
        <v>30</v>
      </c>
      <c r="B19" s="24" t="s">
        <v>31</v>
      </c>
      <c r="C19" s="13" t="str">
        <f>IF(""="","-",MID("",FIND("|","",1)+1,LEN("")))</f>
        <v>-</v>
      </c>
      <c r="D19" s="14" t="str">
        <f>SUBSTITUTE(TRIM("1,94"),",",".")</f>
        <v>1.94</v>
      </c>
    </row>
    <row r="20" spans="1:4" ht="12" customHeight="1">
      <c r="A20" s="23" t="s">
        <v>32</v>
      </c>
      <c r="B20" s="24" t="s">
        <v>33</v>
      </c>
      <c r="C20" s="13" t="str">
        <f>IF(""="","-",MID("",FIND("|","",1)+1,LEN("")))</f>
        <v>-</v>
      </c>
      <c r="D20" s="14" t="str">
        <f>SUBSTITUTE(TRIM("0,24"),",",".")</f>
        <v>0.24</v>
      </c>
    </row>
    <row r="21" spans="1:4" ht="12" customHeight="1">
      <c r="A21" s="23" t="s">
        <v>34</v>
      </c>
      <c r="B21" s="24" t="s">
        <v>35</v>
      </c>
      <c r="C21" s="13" t="str">
        <f>IF(""="","-",MID("",FIND("|","",1)+1,LEN("")))</f>
        <v>-</v>
      </c>
      <c r="D21" s="14" t="str">
        <f>SUBSTITUTE(TRIM("       880"),",",".")</f>
        <v>880</v>
      </c>
    </row>
    <row r="22" spans="1:4" ht="12" customHeight="1">
      <c r="A22" s="23" t="s">
        <v>36</v>
      </c>
      <c r="B22" s="24" t="s">
        <v>31</v>
      </c>
      <c r="C22" s="13" t="str">
        <f>IF(""="","-",MID("",FIND("|","",1)+1,LEN("")))</f>
        <v>-</v>
      </c>
      <c r="D22" s="14" t="str">
        <f>SUBSTITUTE(TRIM("0,35"),",",".")</f>
        <v>0.35</v>
      </c>
    </row>
    <row r="23" spans="1:4" ht="12" customHeight="1">
      <c r="A23" s="23" t="s">
        <v>37</v>
      </c>
      <c r="B23" s="24" t="s">
        <v>33</v>
      </c>
      <c r="C23" s="13" t="str">
        <f>IF(""="","-",MID("",FIND("|","",1)+1,LEN("")))</f>
        <v>-</v>
      </c>
      <c r="D23" s="14" t="str">
        <f>SUBSTITUTE(TRIM("0,15"),",",".")</f>
        <v>0.15</v>
      </c>
    </row>
    <row r="24" spans="1:4" ht="12" customHeight="1">
      <c r="A24" s="23" t="s">
        <v>38</v>
      </c>
      <c r="B24" s="24" t="s">
        <v>39</v>
      </c>
      <c r="C24" s="13" t="str">
        <f>IF(""="","-",MID("",FIND("|","",1)+1,LEN("")))</f>
        <v>-</v>
      </c>
      <c r="D24" s="14" t="str">
        <f>SUBSTITUTE(TRIM("0,13"),",",".")</f>
        <v>0.13</v>
      </c>
    </row>
    <row r="25" spans="1:4" ht="12" customHeight="1">
      <c r="A25" s="23" t="s">
        <v>40</v>
      </c>
      <c r="B25" s="24" t="s">
        <v>41</v>
      </c>
      <c r="C25" s="13" t="str">
        <f>IF(""="","-",MID("",FIND("|","",1)+1,LEN("")))</f>
        <v>-</v>
      </c>
      <c r="D25" s="14" t="str">
        <f>SUBSTITUTE(TRIM("&lt;0,02"),",",".")</f>
        <v>&lt;0.02</v>
      </c>
    </row>
    <row r="26" spans="1:4" ht="12" customHeight="1">
      <c r="A26" s="23" t="s">
        <v>42</v>
      </c>
      <c r="B26" s="24" t="s">
        <v>43</v>
      </c>
      <c r="C26" s="13" t="str">
        <f>IF(""="","-",MID("",FIND("|","",1)+1,LEN("")))</f>
        <v>-</v>
      </c>
      <c r="D26" s="14" t="str">
        <f>SUBSTITUTE(TRIM("4,15"),",",".")</f>
        <v>4.15</v>
      </c>
    </row>
    <row r="27" spans="1:4" ht="12" customHeight="1">
      <c r="A27" s="23" t="s">
        <v>44</v>
      </c>
      <c r="B27" s="24" t="s">
        <v>27</v>
      </c>
      <c r="C27" s="13" t="str">
        <f>IF(""="","-",MID("",FIND("|","",1)+1,LEN("")))</f>
        <v>-</v>
      </c>
      <c r="D27" s="14" t="str">
        <f>SUBSTITUTE(TRIM("2,13"),",",".")</f>
        <v>2.13</v>
      </c>
    </row>
    <row r="28" spans="1:4" ht="12" customHeight="1">
      <c r="A28" s="23" t="s">
        <v>45</v>
      </c>
      <c r="B28" s="24" t="s">
        <v>46</v>
      </c>
      <c r="C28" s="13" t="str">
        <f>IF(""="","-",MID("",FIND("|","",1)+1,LEN("")))</f>
        <v>-</v>
      </c>
      <c r="D28" s="14" t="str">
        <f>SUBSTITUTE(TRIM("      6,11"),",",".")</f>
        <v>6.11</v>
      </c>
    </row>
    <row r="29" spans="1:4" ht="12" customHeight="1">
      <c r="A29" s="23" t="s">
        <v>47</v>
      </c>
      <c r="B29" s="24" t="s">
        <v>48</v>
      </c>
      <c r="C29" s="13" t="str">
        <f>IF(""="","-",MID("",FIND("|","",1)+1,LEN("")))</f>
        <v>-</v>
      </c>
      <c r="D29" s="14" t="str">
        <f>SUBSTITUTE(TRIM("&lt;1"),",",".")</f>
        <v>&lt;1</v>
      </c>
    </row>
    <row r="30" spans="1:4" ht="12" customHeight="1">
      <c r="A30" s="23" t="s">
        <v>49</v>
      </c>
      <c r="B30" s="24" t="s">
        <v>50</v>
      </c>
      <c r="C30" s="13" t="str">
        <f>IF(""="","-",MID("",FIND("|","",1)+1,LEN("")))</f>
        <v>-</v>
      </c>
      <c r="D30" s="14" t="str">
        <f>SUBSTITUTE(TRIM("78,0"),",",".")</f>
        <v>78.0</v>
      </c>
    </row>
    <row r="31" spans="1:4" ht="12" customHeight="1">
      <c r="A31" s="23" t="s">
        <v>51</v>
      </c>
      <c r="B31" s="24" t="s">
        <v>52</v>
      </c>
      <c r="C31" s="13" t="str">
        <f>IF(""="","-",MID("",FIND("|","",1)+1,LEN("")))</f>
        <v>-</v>
      </c>
      <c r="D31" s="14" t="str">
        <f>SUBSTITUTE(TRIM("16,0"),",",".")</f>
        <v>16.0</v>
      </c>
    </row>
    <row r="32" spans="1:4" ht="12" customHeight="1">
      <c r="A32" s="23" t="s">
        <v>53</v>
      </c>
      <c r="B32" s="24" t="s">
        <v>54</v>
      </c>
      <c r="C32" s="13" t="str">
        <f>IF(""="","-",MID("",FIND("|","",1)+1,LEN("")))</f>
        <v>-</v>
      </c>
      <c r="D32" s="14" t="str">
        <f>SUBSTITUTE(TRIM("94,0"),",",".")</f>
        <v>94.0</v>
      </c>
    </row>
    <row r="33" spans="1:4" ht="12" customHeight="1">
      <c r="A33" s="23" t="s">
        <v>55</v>
      </c>
      <c r="B33" s="24" t="s">
        <v>56</v>
      </c>
      <c r="C33" s="13" t="str">
        <f>IF(""="","-",MID("",FIND("|","",1)+1,LEN("")))</f>
        <v>-</v>
      </c>
      <c r="D33" s="14" t="str">
        <f>SUBSTITUTE(TRIM("&lt;0,3"),",",".")</f>
        <v>&lt;0.3</v>
      </c>
    </row>
    <row r="34" spans="1:4" ht="12" customHeight="1">
      <c r="A34" s="23" t="s">
        <v>57</v>
      </c>
      <c r="B34" s="24" t="s">
        <v>58</v>
      </c>
      <c r="C34" s="13" t="str">
        <f>IF(""="","-",MID("",FIND("|","",1)+1,LEN("")))</f>
        <v>-</v>
      </c>
      <c r="D34" s="14" t="str">
        <f>SUBSTITUTE(TRIM("0,002"),",",".")</f>
        <v>0.002</v>
      </c>
    </row>
    <row r="35" spans="1:4" ht="12" customHeight="1">
      <c r="A35" s="23" t="s">
        <v>59</v>
      </c>
      <c r="B35" s="24" t="s">
        <v>60</v>
      </c>
      <c r="C35" s="13" t="str">
        <f>IF(""="","-",MID("",FIND("|","",1)+1,LEN("")))</f>
        <v>-</v>
      </c>
      <c r="D35" s="14" t="str">
        <f>SUBSTITUTE(TRIM("0,57"),",",".")</f>
        <v>0.57</v>
      </c>
    </row>
    <row r="36" spans="1:4" ht="12" customHeight="1">
      <c r="A36" s="23" t="s">
        <v>61</v>
      </c>
      <c r="B36" s="24" t="s">
        <v>62</v>
      </c>
      <c r="C36" s="13" t="str">
        <f>IF(""="","-",MID("",FIND("|","",1)+1,LEN("")))</f>
        <v>-</v>
      </c>
      <c r="D36" s="14" t="str">
        <f>SUBSTITUTE(TRIM("18,0"),",",".")</f>
        <v>18.0</v>
      </c>
    </row>
    <row r="37" spans="1:4" ht="12" customHeight="1">
      <c r="A37" s="23" t="s">
        <v>63</v>
      </c>
      <c r="B37" s="24" t="s">
        <v>64</v>
      </c>
      <c r="C37" s="13" t="str">
        <f>IF(""="","-",MID("",FIND("|","",1)+1,LEN("")))</f>
        <v>-</v>
      </c>
      <c r="D37" s="14" t="str">
        <f>SUBSTITUTE(TRIM("&lt;0,02"),",",".")</f>
        <v>&lt;0.02</v>
      </c>
    </row>
    <row r="38" spans="1:4" ht="12" customHeight="1">
      <c r="A38" s="23" t="s">
        <v>65</v>
      </c>
      <c r="B38" s="24" t="s">
        <v>66</v>
      </c>
      <c r="C38" s="13" t="str">
        <f>IF(""="","-",MID("",FIND("|","",1)+1,LEN("")))</f>
        <v>-</v>
      </c>
      <c r="D38" s="14" t="str">
        <f>SUBSTITUTE(TRIM("0,51"),",",".")</f>
        <v>0.51</v>
      </c>
    </row>
    <row r="39" spans="1:4" ht="12" customHeight="1">
      <c r="A39" s="23" t="s">
        <v>67</v>
      </c>
      <c r="B39" s="24" t="s">
        <v>68</v>
      </c>
      <c r="C39" s="13" t="str">
        <f>IF(""="","-",MID("",FIND("|","",1)+1,LEN("")))</f>
        <v>-</v>
      </c>
      <c r="D39" s="14" t="str">
        <f>SUBSTITUTE(TRIM("22,0"),",",".")</f>
        <v>22.0</v>
      </c>
    </row>
    <row r="40" spans="1:4" ht="12" customHeight="1">
      <c r="A40" s="23" t="s">
        <v>69</v>
      </c>
      <c r="B40" s="24" t="s">
        <v>70</v>
      </c>
      <c r="C40" s="13" t="str">
        <f>IF(""="","-",MID("",FIND("|","",1)+1,LEN("")))</f>
        <v>-</v>
      </c>
      <c r="D40" s="14" t="str">
        <f>SUBSTITUTE(TRIM("       880"),",",".")</f>
        <v>880</v>
      </c>
    </row>
    <row r="41" spans="1:4" ht="12" customHeight="1">
      <c r="A41" s="23" t="s">
        <v>71</v>
      </c>
      <c r="B41" s="24" t="s">
        <v>72</v>
      </c>
      <c r="C41" s="13" t="str">
        <f>IF(""="","-",MID("",FIND("|","",1)+1,LEN("")))</f>
        <v>-</v>
      </c>
      <c r="D41" s="14" t="str">
        <f>SUBSTITUTE(TRIM("5,39"),",",".")</f>
        <v>5.39</v>
      </c>
    </row>
    <row r="42" spans="1:4" ht="12" customHeight="1">
      <c r="A42" s="23" t="s">
        <v>73</v>
      </c>
      <c r="B42" s="24" t="s">
        <v>46</v>
      </c>
      <c r="C42" s="13" t="str">
        <f>IF(""="","-",MID("",FIND("|","",1)+1,LEN("")))</f>
        <v>-</v>
      </c>
      <c r="D42" s="14" t="str">
        <f>SUBSTITUTE(TRIM("Turva"),",",".")</f>
        <v>Turva</v>
      </c>
    </row>
    <row r="43" spans="1:4" ht="12" customHeight="1">
      <c r="A43" s="23" t="s">
        <v>74</v>
      </c>
      <c r="B43" s="24" t="s">
        <v>75</v>
      </c>
      <c r="C43" s="13" t="str">
        <f>IF(""="","-",MID("",FIND("|","",1)+1,LEN("")))</f>
        <v>-</v>
      </c>
      <c r="D43" s="14" t="str">
        <f>SUBSTITUTE(TRIM("     28,5"),",",".")</f>
        <v>28.5</v>
      </c>
    </row>
    <row r="44" spans="1:4" ht="12" customHeight="1">
      <c r="A44" s="23" t="s">
        <v>76</v>
      </c>
      <c r="B44" s="24" t="s">
        <v>75</v>
      </c>
      <c r="C44" s="13" t="str">
        <f>IF(""="","-",MID("",FIND("|","",1)+1,LEN("")))</f>
        <v>-</v>
      </c>
      <c r="D44" s="14" t="str">
        <f>SUBSTITUTE(TRIM("     26,1"),",",".")</f>
        <v>26.1</v>
      </c>
    </row>
    <row r="45" spans="1:4" ht="12" customHeight="1">
      <c r="A45" s="23" t="s">
        <v>77</v>
      </c>
      <c r="B45" s="24" t="s">
        <v>46</v>
      </c>
      <c r="C45" s="13" t="str">
        <f>IF(""="","-",MID("",FIND("|","",1)+1,LEN("")))</f>
        <v>-</v>
      </c>
      <c r="D45" s="14" t="str">
        <f>SUBSTITUTE(TRIM("Chuvoso"),",",".")</f>
        <v>Chuvoso</v>
      </c>
    </row>
    <row r="46" spans="1:4" ht="12" customHeight="1">
      <c r="A46" s="23" t="s">
        <v>78</v>
      </c>
      <c r="B46" s="24" t="s">
        <v>46</v>
      </c>
      <c r="C46" s="13" t="str">
        <f>IF(""="","-",MID("",FIND("|","",1)+1,LEN("")))</f>
        <v>-</v>
      </c>
      <c r="D46" s="14" t="str">
        <f>SUBSTITUTE(TRIM("Hora da coleta"),",",".")</f>
        <v>Hora da coleta</v>
      </c>
    </row>
    <row r="47" spans="1:4" ht="12" customHeight="1">
      <c r="A47" s="23" t="s">
        <v>79</v>
      </c>
      <c r="B47" s="24" t="s">
        <v>80</v>
      </c>
      <c r="C47" s="13" t="str">
        <f>IF(""="","-",MID("",FIND("|","",1)+1,LEN("")))</f>
        <v>-</v>
      </c>
      <c r="D47" s="14" t="str">
        <f>SUBSTITUTE(TRIM("16:20"),",",".")</f>
        <v>16:20</v>
      </c>
    </row>
    <row r="48" spans="1:4" ht="12" customHeight="1">
      <c r="A48" s="23" t="s">
        <v>81</v>
      </c>
      <c r="B48" s="24" t="s">
        <v>46</v>
      </c>
      <c r="C48" s="13" t="str">
        <f>IF(""="","-",MID("",FIND("|","",1)+1,LEN("")))</f>
        <v>-</v>
      </c>
      <c r="D48" s="14" t="str">
        <f>SUBSTITUTE(TRIM("17.04.2013"),",",".")</f>
        <v>17.04.2013</v>
      </c>
    </row>
    <row r="49" spans="1:4" ht="12" customHeight="1">
      <c r="A49" s="23" t="s">
        <v>82</v>
      </c>
      <c r="B49" s="24" t="s">
        <v>83</v>
      </c>
      <c r="C49" s="13" t="str">
        <f>IF(""="","-",MID("",FIND("|","",1)+1,LEN("")))</f>
        <v>-</v>
      </c>
      <c r="D49" s="14" t="str">
        <f>SUBSTITUTE(TRIM("&lt;0,03"),",",".")</f>
        <v>&lt;0.03</v>
      </c>
    </row>
    <row r="50" spans="1:4" ht="12" customHeight="1">
      <c r="A50" s="15"/>
      <c r="B50" s="16"/>
      <c r="C50" s="16"/>
      <c r="D50" s="15"/>
    </row>
    <row r="51" spans="4:5" ht="12" customHeight="1">
      <c r="D51" s="35" t="s">
        <v>9</v>
      </c>
      <c r="E51" s="35"/>
    </row>
    <row r="52" spans="4:5" ht="12" customHeight="1">
      <c r="D52" s="35" t="s">
        <v>10</v>
      </c>
      <c r="E52" s="35"/>
    </row>
    <row r="53" spans="1:4" ht="12" customHeight="1">
      <c r="A53" s="17" t="s">
        <v>6</v>
      </c>
      <c r="B53" s="12"/>
      <c r="C53" s="12"/>
      <c r="D53" s="12"/>
    </row>
    <row r="54" spans="1:12" ht="12" customHeight="1">
      <c r="A54" s="26" t="s">
        <v>16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ht="12" customHeight="1"/>
    <row r="56" ht="12" customHeight="1"/>
    <row r="71" spans="2:4" ht="12">
      <c r="B71" s="12"/>
      <c r="C71" s="12"/>
      <c r="D71" s="12"/>
    </row>
  </sheetData>
  <mergeCells count="11">
    <mergeCell ref="A54:L54"/>
    <mergeCell ref="D7:D8"/>
    <mergeCell ref="A7:A9"/>
    <mergeCell ref="B7:B9"/>
    <mergeCell ref="D52:E52"/>
    <mergeCell ref="D51:E51"/>
    <mergeCell ref="C7:C9"/>
    <mergeCell ref="B1:D1"/>
    <mergeCell ref="B2:D2"/>
    <mergeCell ref="B3:D3"/>
    <mergeCell ref="B4:D4"/>
  </mergeCells>
  <printOptions/>
  <pageMargins left="0.7086614173228347" right="0.1968503937007874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Comlabs Systems &amp;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gcovino</dc:creator>
  <cp:keywords/>
  <dc:description/>
  <cp:lastModifiedBy>giselle.silva</cp:lastModifiedBy>
  <cp:lastPrinted>2006-05-08T18:28:44Z</cp:lastPrinted>
  <dcterms:created xsi:type="dcterms:W3CDTF">2002-04-09T14:54:41Z</dcterms:created>
  <dcterms:modified xsi:type="dcterms:W3CDTF">2013-05-10T18:25:40Z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1140658262</vt:i4>
  </property>
  <property fmtid="{D5CDD505-2E9C-101B-9397-08002B2CF9AE}" pid="3" name="_NewReviewCycle">
    <vt:lpwstr/>
  </property>
  <property fmtid="{D5CDD505-2E9C-101B-9397-08002B2CF9AE}" pid="4" name="_EmailSubject">
    <vt:lpwstr>Formato</vt:lpwstr>
  </property>
  <property fmtid="{D5CDD505-2E9C-101B-9397-08002B2CF9AE}" pid="5" name="_AuthorEmail">
    <vt:lpwstr>Julio.Alvarez@sgs.com</vt:lpwstr>
  </property>
  <property fmtid="{D5CDD505-2E9C-101B-9397-08002B2CF9AE}" pid="6" name="_AuthorEmailDisplayName">
    <vt:lpwstr>Alvarez, Julio (Callao)</vt:lpwstr>
  </property>
  <property fmtid="{D5CDD505-2E9C-101B-9397-08002B2CF9AE}" pid="7" name="_PreviousAdHocReviewCycleID">
    <vt:i4>-1734646289</vt:i4>
  </property>
  <property fmtid="{D5CDD505-2E9C-101B-9397-08002B2CF9AE}" pid="8" name="_ReviewingToolsShownOnce">
    <vt:lpwstr/>
  </property>
</Properties>
</file>