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1"/>
  </bookViews>
  <sheets>
    <sheet name="Plan1" sheetId="1" r:id="rId1"/>
    <sheet name="corumba" sheetId="2" r:id="rId2"/>
    <sheet name="Plan2" sheetId="3" r:id="rId3"/>
    <sheet name="Plan3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<sst xmlns="http://schemas.openxmlformats.org/spreadsheetml/2006/main" count="406" uniqueCount="133">
  <si>
    <t>OPE</t>
  </si>
  <si>
    <t>ESTUDOS DE VIABILIDADE</t>
  </si>
  <si>
    <t>BACIA DO ALTO RIO  CORUMBÁ</t>
  </si>
  <si>
    <t>APROVEITAMENTO</t>
  </si>
  <si>
    <t>CORUMBÁ IV</t>
  </si>
  <si>
    <t>CONTA</t>
  </si>
  <si>
    <t>ITEM</t>
  </si>
  <si>
    <t>UN</t>
  </si>
  <si>
    <t>QUANT.</t>
  </si>
  <si>
    <t>PREÇO UNITÁRIO</t>
  </si>
  <si>
    <t>CUSTO</t>
  </si>
  <si>
    <t>.10</t>
  </si>
  <si>
    <t>TERRENOS E SERVIDÕES</t>
  </si>
  <si>
    <t>.10.10</t>
  </si>
  <si>
    <t>AQUISIÇÃO DE TERRENOS E BENFEITORIAS</t>
  </si>
  <si>
    <t>.10.10.10</t>
  </si>
  <si>
    <t>PROPRIEDADES URBANAS</t>
  </si>
  <si>
    <t>.10.10.10.10</t>
  </si>
  <si>
    <t>Reservatório</t>
  </si>
  <si>
    <t>m2</t>
  </si>
  <si>
    <t>.10.10.10.11</t>
  </si>
  <si>
    <t>Canteiro, Acampamento, Jazidas e Áreas Afins</t>
  </si>
  <si>
    <t>gl</t>
  </si>
  <si>
    <t>-</t>
  </si>
  <si>
    <t>.10.10.10.40</t>
  </si>
  <si>
    <t>Unidades de Conservação e Áreas de Preservação Permanente</t>
  </si>
  <si>
    <t>.10.10.10.43</t>
  </si>
  <si>
    <t>Cidades  e Vilas</t>
  </si>
  <si>
    <t>hab</t>
  </si>
  <si>
    <t>.10.10.10.44</t>
  </si>
  <si>
    <t>Infra-estrutura Econômica e Social Isolada</t>
  </si>
  <si>
    <t>un</t>
  </si>
  <si>
    <t>.10.10.10.17</t>
  </si>
  <si>
    <t>Outros Custos</t>
  </si>
  <si>
    <t>.10.10.11</t>
  </si>
  <si>
    <t>PROPRIEDADES RURAIS</t>
  </si>
  <si>
    <t>.10.10.11.10</t>
  </si>
  <si>
    <t>há</t>
  </si>
  <si>
    <t>.10.10.11.11</t>
  </si>
  <si>
    <t>.10.10.11.40</t>
  </si>
  <si>
    <t>.10.10.11.41</t>
  </si>
  <si>
    <t>Reassentamento Rural</t>
  </si>
  <si>
    <t>.10.10.11.42</t>
  </si>
  <si>
    <t>Comunidades Indígenas e outros grupos étnicos</t>
  </si>
  <si>
    <t>.10.10.11.43</t>
  </si>
  <si>
    <t>.10.10.11.44</t>
  </si>
  <si>
    <t>.10.10.11.17</t>
  </si>
  <si>
    <t>.10.10.12</t>
  </si>
  <si>
    <t>DESPESAS LEGAIS E DE AQUISIÇÃO</t>
  </si>
  <si>
    <t>.10.10.13</t>
  </si>
  <si>
    <t>OUTROS CUSTOS</t>
  </si>
  <si>
    <t>.10.11</t>
  </si>
  <si>
    <t>RELOCAÇÕES</t>
  </si>
  <si>
    <t>.10.11.14</t>
  </si>
  <si>
    <t>ESTRADAS DE RODAGEM</t>
  </si>
  <si>
    <t>km</t>
  </si>
  <si>
    <t>.10.11.15</t>
  </si>
  <si>
    <t>ESTRADAS DE FERRO</t>
  </si>
  <si>
    <t>.10.11.16</t>
  </si>
  <si>
    <t>PONTES</t>
  </si>
  <si>
    <t>m</t>
  </si>
  <si>
    <t>.10.11.18</t>
  </si>
  <si>
    <t>SISTEMAS DE TRANSMISSÃO E SUBTRANSMISSÃO</t>
  </si>
  <si>
    <t>.10.11.19</t>
  </si>
  <si>
    <t>SISTEMAS DE COMUNICAÇÃO</t>
  </si>
  <si>
    <t>.10.11.20</t>
  </si>
  <si>
    <t>RELOCAÇÃO DE POPULAÇÃO</t>
  </si>
  <si>
    <t>.10.11.20.41</t>
  </si>
  <si>
    <t>folha: 2/2</t>
  </si>
  <si>
    <t>.10.11.20.43</t>
  </si>
  <si>
    <t>.10.11.20.44</t>
  </si>
  <si>
    <t>.10.11.20.17</t>
  </si>
  <si>
    <t>.10.15</t>
  </si>
  <si>
    <t>OUTRAS AÇÕES SÓCIO-AMBIENTAIS</t>
  </si>
  <si>
    <t>.10.15.44</t>
  </si>
  <si>
    <t>COMUNICAÇÃO SÓCIO-AMBIENTAL</t>
  </si>
  <si>
    <t>.10.15.45</t>
  </si>
  <si>
    <t>MEIO  FÍSICO-BIÓTICO</t>
  </si>
  <si>
    <t>.10.15.45.18</t>
  </si>
  <si>
    <t>Limpeza do Reservatório</t>
  </si>
  <si>
    <t>.10.15.45.45</t>
  </si>
  <si>
    <t>Conservação da Flora</t>
  </si>
  <si>
    <t>.10.15.45.46</t>
  </si>
  <si>
    <t>Conservação da Fauna</t>
  </si>
  <si>
    <t>.10.15.45.47</t>
  </si>
  <si>
    <t>Qualidade da Água</t>
  </si>
  <si>
    <t>.10.15.45.48</t>
  </si>
  <si>
    <t>Recuperação de Áreas Degradadas</t>
  </si>
  <si>
    <t>.10.15.45.17</t>
  </si>
  <si>
    <t>.10.15.46</t>
  </si>
  <si>
    <t>MEIO SÓCIO-ECONÔMICO-CULTURAL</t>
  </si>
  <si>
    <t>.10.15.46.42</t>
  </si>
  <si>
    <t>.10.15.46.49</t>
  </si>
  <si>
    <t>Saúde e Saneamento Básico</t>
  </si>
  <si>
    <t>.10.15.46.50</t>
  </si>
  <si>
    <t>Estrutura Habitacional e Educacional</t>
  </si>
  <si>
    <t>.10.15.46.51</t>
  </si>
  <si>
    <t>Salvamento do Patrimônio Cultural e Arqueológico</t>
  </si>
  <si>
    <t>.10.15.46.52</t>
  </si>
  <si>
    <t>Apoio aos Municípios</t>
  </si>
  <si>
    <t>.10.15.46.17</t>
  </si>
  <si>
    <t>.10.15.47</t>
  </si>
  <si>
    <t>LICENCIAMENTO E GESTÃO INSTITUCIONAL</t>
  </si>
  <si>
    <t>.10.15.47.53</t>
  </si>
  <si>
    <t>Licenciamento</t>
  </si>
  <si>
    <t>.10.15.47.55</t>
  </si>
  <si>
    <t>Gestão Ambiental</t>
  </si>
  <si>
    <t>.10.15.47.17</t>
  </si>
  <si>
    <t>USOS MÚLTIPLOS</t>
  </si>
  <si>
    <t>.10.15.13</t>
  </si>
  <si>
    <t>Subtotal da conta</t>
  </si>
  <si>
    <t xml:space="preserve">.10.27 </t>
  </si>
  <si>
    <t>EVENTUAIS DA CONTA .10</t>
  </si>
  <si>
    <t>%</t>
  </si>
  <si>
    <t>Áreas de preservação Permanente (Faixa 100m)</t>
  </si>
  <si>
    <t>R$</t>
  </si>
  <si>
    <t xml:space="preserve">Cidades e Vilas </t>
  </si>
  <si>
    <t>famílias</t>
  </si>
  <si>
    <t>.10.11.21</t>
  </si>
  <si>
    <t>.10.11.13</t>
  </si>
  <si>
    <t>OUTRAS RELOCAÇÕES (captação Luziânia)</t>
  </si>
  <si>
    <t>Unidades de Conservação</t>
  </si>
  <si>
    <t>.10.15.45.40.01</t>
  </si>
  <si>
    <t>.10.15.45.40.02</t>
  </si>
  <si>
    <t>Reflorestamento (Faixa 100m)</t>
  </si>
  <si>
    <t>.10.11.20.42</t>
  </si>
  <si>
    <t>.10.10.11.40.02</t>
  </si>
  <si>
    <t>US$</t>
  </si>
  <si>
    <t xml:space="preserve">1US$ = R$1,7655 - jul/99 </t>
  </si>
  <si>
    <t>folha: 1/2</t>
  </si>
  <si>
    <t>Outros Custos (monitoramento sísmico)</t>
  </si>
  <si>
    <t>Revisão 01</t>
  </si>
  <si>
    <t>Gestão Ambiental (Elaboração e Gerência do PCA)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</si>
</sst>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 quotePrefix="1">
      <alignment horizontal="left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1" fillId="0" borderId="7" xfId="0" applyFont="1" applyBorder="1" applyAlignment="1" quotePrefix="1">
      <alignment horizontal="right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4" fontId="4" fillId="0" borderId="0" xfId="0" applyNumberFormat="1" applyFont="1" applyAlignment="1">
      <alignment/>
    </xf>
    <xf numFmtId="0" fontId="1" fillId="0" borderId="2" xfId="0" applyFont="1" applyBorder="1" applyAlignment="1" quotePrefix="1">
      <alignment horizontal="right"/>
    </xf>
    <xf numFmtId="4" fontId="5" fillId="0" borderId="0" xfId="0" applyNumberFormat="1" applyFont="1" applyAlignment="1">
      <alignment/>
    </xf>
    <xf numFmtId="0" fontId="7" fillId="0" borderId="0" xfId="0" applyFont="1" applyBorder="1" applyAlignment="1" quotePrefix="1">
      <alignment horizontal="left"/>
    </xf>
    <xf numFmtId="14" fontId="6" fillId="0" borderId="9" xfId="0" applyNumberFormat="1" applyFont="1" applyBorder="1" applyAlignment="1">
      <alignment horizontal="left"/>
    </xf>
    <xf numFmtId="14" fontId="6" fillId="0" borderId="4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" xfId="0" applyFont="1" applyBorder="1" applyAlignment="1" quotePrefix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 quotePrefix="1">
      <alignment horizontal="left"/>
    </xf>
    <xf numFmtId="0" fontId="9" fillId="0" borderId="2" xfId="0" applyFont="1" applyBorder="1" applyAlignment="1" quotePrefix="1">
      <alignment horizontal="right"/>
    </xf>
    <xf numFmtId="0" fontId="9" fillId="0" borderId="7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4" xfId="0" applyFont="1" applyBorder="1" applyAlignment="1">
      <alignment/>
    </xf>
    <xf numFmtId="0" fontId="10" fillId="0" borderId="0" xfId="0" applyFont="1" applyBorder="1" applyAlignment="1">
      <alignment/>
    </xf>
    <xf numFmtId="14" fontId="9" fillId="0" borderId="4" xfId="0" applyNumberFormat="1" applyFont="1" applyBorder="1" applyAlignment="1">
      <alignment horizontal="center"/>
    </xf>
    <xf numFmtId="14" fontId="9" fillId="0" borderId="9" xfId="0" applyNumberFormat="1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 quotePrefix="1">
      <alignment horizont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4" fontId="9" fillId="0" borderId="0" xfId="0" applyNumberFormat="1" applyFont="1" applyAlignment="1" quotePrefix="1">
      <alignment/>
    </xf>
    <xf numFmtId="4" fontId="12" fillId="0" borderId="0" xfId="0" applyNumberFormat="1" applyFont="1" applyAlignment="1">
      <alignment/>
    </xf>
    <xf numFmtId="0" fontId="9" fillId="0" borderId="0" xfId="0" applyFont="1" applyAlignment="1" quotePrefix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Border="1" applyAlignment="1" quotePrefix="1">
      <alignment horizontal="left"/>
    </xf>
  </cellXfs>
  <cellStyles count="8">
    <cellStyle name="Normal" xfId="0"/>
    <cellStyle name="Currency" xfId="15"/>
    <cellStyle name="Currency [0]" xfId="16"/>
    <cellStyle name="Moeda [0]_ORCAME-3" xfId="17"/>
    <cellStyle name="Moeda_ORCAME-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5.28125" style="4" customWidth="1"/>
    <col min="2" max="2" width="2.00390625" style="4" customWidth="1"/>
    <col min="3" max="4" width="2.28125" style="4" customWidth="1"/>
    <col min="5" max="5" width="2.00390625" style="4" customWidth="1"/>
    <col min="6" max="6" width="53.7109375" style="4" customWidth="1"/>
    <col min="7" max="7" width="10.421875" style="4" customWidth="1"/>
    <col min="8" max="8" width="16.421875" style="4" customWidth="1"/>
    <col min="9" max="9" width="22.421875" style="4" customWidth="1"/>
    <col min="10" max="11" width="22.7109375" style="4" customWidth="1"/>
    <col min="12" max="16384" width="9.140625" style="4" customWidth="1"/>
  </cols>
  <sheetData>
    <row r="1" spans="1:13" ht="15.75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2" t="s">
        <v>131</v>
      </c>
      <c r="J1" s="32"/>
      <c r="K1" s="26" t="s">
        <v>129</v>
      </c>
      <c r="M1" s="4">
        <v>1.7655</v>
      </c>
    </row>
    <row r="2" spans="1:11" ht="15.75">
      <c r="A2" s="5"/>
      <c r="B2" s="6"/>
      <c r="C2" s="6"/>
      <c r="D2" s="6"/>
      <c r="E2" s="6"/>
      <c r="F2" s="7" t="s">
        <v>2</v>
      </c>
      <c r="G2" s="6"/>
      <c r="H2" s="6"/>
      <c r="I2" s="6"/>
      <c r="J2" s="6"/>
      <c r="K2" s="8"/>
    </row>
    <row r="3" spans="1:11" ht="15.75">
      <c r="A3" s="5" t="s">
        <v>3</v>
      </c>
      <c r="B3" s="6"/>
      <c r="C3" s="6"/>
      <c r="D3" s="6"/>
      <c r="E3" s="6"/>
      <c r="F3" s="9" t="s">
        <v>4</v>
      </c>
      <c r="G3" s="6"/>
      <c r="H3" s="6"/>
      <c r="I3" s="6"/>
      <c r="J3" s="6"/>
      <c r="K3" s="36">
        <f ca="1">TODAY()</f>
        <v>36409</v>
      </c>
    </row>
    <row r="4" spans="1:11" ht="15.75">
      <c r="A4" s="35"/>
      <c r="B4" s="10"/>
      <c r="C4" s="10"/>
      <c r="D4" s="10"/>
      <c r="E4" s="10"/>
      <c r="F4" s="10"/>
      <c r="G4" s="10"/>
      <c r="H4" s="10"/>
      <c r="I4" s="10"/>
      <c r="J4" s="10"/>
      <c r="K4" s="37" t="s">
        <v>128</v>
      </c>
    </row>
    <row r="6" spans="1:11" ht="15.75">
      <c r="A6" s="11" t="s">
        <v>5</v>
      </c>
      <c r="B6" s="12"/>
      <c r="C6" s="13"/>
      <c r="D6" s="13"/>
      <c r="E6" s="13"/>
      <c r="F6" s="14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10</v>
      </c>
    </row>
    <row r="7" spans="1:11" ht="15.75">
      <c r="A7" s="15"/>
      <c r="B7" s="16"/>
      <c r="C7" s="17"/>
      <c r="D7" s="17"/>
      <c r="E7" s="17"/>
      <c r="F7" s="18"/>
      <c r="G7" s="15"/>
      <c r="H7" s="15"/>
      <c r="I7" s="29" t="s">
        <v>115</v>
      </c>
      <c r="J7" s="29" t="s">
        <v>115</v>
      </c>
      <c r="K7" s="29" t="s">
        <v>127</v>
      </c>
    </row>
    <row r="8" spans="1:11" ht="15.75">
      <c r="A8" s="19" t="s">
        <v>11</v>
      </c>
      <c r="B8" s="20" t="s">
        <v>12</v>
      </c>
      <c r="C8" s="20"/>
      <c r="D8" s="20"/>
      <c r="E8" s="20"/>
      <c r="F8" s="20"/>
      <c r="H8" s="21"/>
      <c r="I8" s="21"/>
      <c r="J8" s="31">
        <f>J76+J77</f>
        <v>49759902</v>
      </c>
      <c r="K8" s="31">
        <f>J8/M1</f>
        <v>28184594.732370432</v>
      </c>
    </row>
    <row r="9" spans="1:11" ht="15.75">
      <c r="A9" s="20" t="s">
        <v>13</v>
      </c>
      <c r="B9" s="20"/>
      <c r="C9" s="19" t="s">
        <v>14</v>
      </c>
      <c r="D9" s="20"/>
      <c r="E9" s="20"/>
      <c r="F9" s="20"/>
      <c r="G9" s="22"/>
      <c r="H9" s="21"/>
      <c r="I9" s="21"/>
      <c r="J9" s="27">
        <f>J10+J17+J27+J28</f>
        <v>25495109</v>
      </c>
      <c r="K9" s="27">
        <f>J9/$M$1</f>
        <v>14440730.104786178</v>
      </c>
    </row>
    <row r="10" spans="1:11" ht="15.75">
      <c r="A10" s="4" t="s">
        <v>15</v>
      </c>
      <c r="D10" s="23" t="s">
        <v>16</v>
      </c>
      <c r="G10" s="22"/>
      <c r="H10" s="21"/>
      <c r="I10" s="21"/>
      <c r="J10" s="21"/>
      <c r="K10" s="21">
        <f aca="true" t="shared" si="0" ref="K10:K37">J10/$M$1</f>
        <v>0</v>
      </c>
    </row>
    <row r="11" spans="1:11" ht="15.75">
      <c r="A11" s="4" t="s">
        <v>17</v>
      </c>
      <c r="E11" s="4" t="s">
        <v>18</v>
      </c>
      <c r="G11" s="22" t="s">
        <v>19</v>
      </c>
      <c r="H11" s="21"/>
      <c r="I11" s="21"/>
      <c r="J11" s="21"/>
      <c r="K11" s="21">
        <f t="shared" si="0"/>
        <v>0</v>
      </c>
    </row>
    <row r="12" spans="1:11" ht="15.75">
      <c r="A12" s="24" t="s">
        <v>20</v>
      </c>
      <c r="E12" s="4" t="s">
        <v>21</v>
      </c>
      <c r="G12" s="22" t="s">
        <v>22</v>
      </c>
      <c r="H12" s="25" t="s">
        <v>23</v>
      </c>
      <c r="I12" s="21"/>
      <c r="J12" s="21"/>
      <c r="K12" s="21">
        <f t="shared" si="0"/>
        <v>0</v>
      </c>
    </row>
    <row r="13" spans="1:11" ht="15.75">
      <c r="A13" s="24" t="s">
        <v>24</v>
      </c>
      <c r="E13" s="24" t="s">
        <v>25</v>
      </c>
      <c r="G13" s="22" t="s">
        <v>22</v>
      </c>
      <c r="H13" s="21"/>
      <c r="I13" s="21"/>
      <c r="J13" s="21"/>
      <c r="K13" s="21">
        <f t="shared" si="0"/>
        <v>0</v>
      </c>
    </row>
    <row r="14" spans="1:11" ht="15.75">
      <c r="A14" s="24" t="s">
        <v>26</v>
      </c>
      <c r="E14" s="23" t="s">
        <v>27</v>
      </c>
      <c r="G14" s="22" t="s">
        <v>28</v>
      </c>
      <c r="H14" s="21"/>
      <c r="I14" s="21"/>
      <c r="J14" s="21"/>
      <c r="K14" s="21">
        <f t="shared" si="0"/>
        <v>0</v>
      </c>
    </row>
    <row r="15" spans="1:11" ht="15.75">
      <c r="A15" s="24" t="s">
        <v>29</v>
      </c>
      <c r="E15" s="23" t="s">
        <v>30</v>
      </c>
      <c r="G15" s="22" t="s">
        <v>31</v>
      </c>
      <c r="H15" s="21"/>
      <c r="I15" s="21"/>
      <c r="J15" s="21"/>
      <c r="K15" s="21">
        <f t="shared" si="0"/>
        <v>0</v>
      </c>
    </row>
    <row r="16" spans="1:11" ht="15.75">
      <c r="A16" s="24" t="s">
        <v>32</v>
      </c>
      <c r="E16" s="23" t="s">
        <v>33</v>
      </c>
      <c r="G16" s="22" t="s">
        <v>22</v>
      </c>
      <c r="H16" s="21"/>
      <c r="I16" s="21"/>
      <c r="J16" s="21"/>
      <c r="K16" s="21">
        <f t="shared" si="0"/>
        <v>0</v>
      </c>
    </row>
    <row r="17" spans="1:11" ht="15.75">
      <c r="A17" s="24" t="s">
        <v>34</v>
      </c>
      <c r="D17" s="23" t="s">
        <v>35</v>
      </c>
      <c r="G17" s="22"/>
      <c r="H17" s="21"/>
      <c r="I17" s="21"/>
      <c r="J17" s="28">
        <f>SUM(J18:J26)</f>
        <v>22169660</v>
      </c>
      <c r="K17" s="28">
        <f t="shared" si="0"/>
        <v>12557156.612857547</v>
      </c>
    </row>
    <row r="18" spans="1:11" ht="15.75">
      <c r="A18" s="24" t="s">
        <v>36</v>
      </c>
      <c r="E18" s="24" t="s">
        <v>18</v>
      </c>
      <c r="G18" s="22" t="s">
        <v>37</v>
      </c>
      <c r="H18" s="21">
        <v>16800</v>
      </c>
      <c r="I18" s="21">
        <v>780</v>
      </c>
      <c r="J18" s="21">
        <f aca="true" t="shared" si="1" ref="J18:J36">H18*I18</f>
        <v>13104000</v>
      </c>
      <c r="K18" s="21">
        <f t="shared" si="0"/>
        <v>7422259.983007646</v>
      </c>
    </row>
    <row r="19" spans="1:11" ht="15.75">
      <c r="A19" s="24" t="s">
        <v>38</v>
      </c>
      <c r="E19" s="4" t="s">
        <v>21</v>
      </c>
      <c r="G19" s="22"/>
      <c r="H19" s="21"/>
      <c r="I19" s="21"/>
      <c r="J19" s="21">
        <f t="shared" si="1"/>
        <v>0</v>
      </c>
      <c r="K19" s="21">
        <f t="shared" si="0"/>
        <v>0</v>
      </c>
    </row>
    <row r="20" spans="1:11" ht="15.75">
      <c r="A20" s="24" t="s">
        <v>39</v>
      </c>
      <c r="E20" s="24" t="s">
        <v>25</v>
      </c>
      <c r="G20" s="22" t="s">
        <v>113</v>
      </c>
      <c r="H20" s="21">
        <v>0.2</v>
      </c>
      <c r="I20" s="21">
        <v>166000000</v>
      </c>
      <c r="J20" s="21">
        <f>H20*I20/100</f>
        <v>332000</v>
      </c>
      <c r="K20" s="21">
        <f t="shared" si="0"/>
        <v>188048.7114131974</v>
      </c>
    </row>
    <row r="21" spans="1:11" ht="15.75">
      <c r="A21" s="24" t="s">
        <v>126</v>
      </c>
      <c r="E21" s="23" t="s">
        <v>114</v>
      </c>
      <c r="G21" s="22" t="s">
        <v>37</v>
      </c>
      <c r="H21" s="21">
        <v>7837</v>
      </c>
      <c r="I21" s="21">
        <v>780</v>
      </c>
      <c r="J21" s="21">
        <f>H21*I21</f>
        <v>6112860</v>
      </c>
      <c r="K21" s="21">
        <f t="shared" si="0"/>
        <v>3462395.921835174</v>
      </c>
    </row>
    <row r="22" spans="1:11" ht="15.75">
      <c r="A22" s="24" t="s">
        <v>40</v>
      </c>
      <c r="E22" s="4" t="s">
        <v>41</v>
      </c>
      <c r="G22" s="22" t="s">
        <v>31</v>
      </c>
      <c r="H22" s="21"/>
      <c r="I22" s="21"/>
      <c r="J22" s="21">
        <f t="shared" si="1"/>
        <v>0</v>
      </c>
      <c r="K22" s="21">
        <f t="shared" si="0"/>
        <v>0</v>
      </c>
    </row>
    <row r="23" spans="1:11" ht="15.75">
      <c r="A23" s="24" t="s">
        <v>42</v>
      </c>
      <c r="E23" s="4" t="s">
        <v>43</v>
      </c>
      <c r="G23" s="22" t="s">
        <v>28</v>
      </c>
      <c r="H23" s="21"/>
      <c r="I23" s="21"/>
      <c r="J23" s="21">
        <f t="shared" si="1"/>
        <v>0</v>
      </c>
      <c r="K23" s="21">
        <f t="shared" si="0"/>
        <v>0</v>
      </c>
    </row>
    <row r="24" spans="1:11" ht="15.75">
      <c r="A24" s="24" t="s">
        <v>44</v>
      </c>
      <c r="E24" s="23" t="s">
        <v>27</v>
      </c>
      <c r="G24" s="22" t="s">
        <v>28</v>
      </c>
      <c r="H24" s="21"/>
      <c r="I24" s="21"/>
      <c r="J24" s="21">
        <f t="shared" si="1"/>
        <v>0</v>
      </c>
      <c r="K24" s="21">
        <f t="shared" si="0"/>
        <v>0</v>
      </c>
    </row>
    <row r="25" spans="1:11" ht="15.75">
      <c r="A25" s="24" t="s">
        <v>45</v>
      </c>
      <c r="E25" s="23" t="s">
        <v>30</v>
      </c>
      <c r="G25" s="22" t="s">
        <v>31</v>
      </c>
      <c r="H25" s="21"/>
      <c r="I25" s="21"/>
      <c r="J25" s="21">
        <f t="shared" si="1"/>
        <v>0</v>
      </c>
      <c r="K25" s="21">
        <f t="shared" si="0"/>
        <v>0</v>
      </c>
    </row>
    <row r="26" spans="1:11" ht="15.75">
      <c r="A26" s="24" t="s">
        <v>46</v>
      </c>
      <c r="E26" s="23" t="s">
        <v>33</v>
      </c>
      <c r="G26" s="22" t="s">
        <v>22</v>
      </c>
      <c r="H26" s="21">
        <v>1</v>
      </c>
      <c r="I26" s="21">
        <f>0.2*J18</f>
        <v>2620800</v>
      </c>
      <c r="J26" s="21">
        <f t="shared" si="1"/>
        <v>2620800</v>
      </c>
      <c r="K26" s="21">
        <f t="shared" si="0"/>
        <v>1484451.9966015292</v>
      </c>
    </row>
    <row r="27" spans="1:11" ht="15.75">
      <c r="A27" s="24" t="s">
        <v>47</v>
      </c>
      <c r="D27" s="4" t="s">
        <v>48</v>
      </c>
      <c r="G27" s="22" t="s">
        <v>113</v>
      </c>
      <c r="H27" s="21">
        <v>15</v>
      </c>
      <c r="I27" s="21">
        <f>SUM(J18:J26)</f>
        <v>22169660</v>
      </c>
      <c r="J27" s="28">
        <f>H27*I27/100</f>
        <v>3325449</v>
      </c>
      <c r="K27" s="28">
        <f t="shared" si="0"/>
        <v>1883573.4919286321</v>
      </c>
    </row>
    <row r="28" spans="1:11" ht="15.75">
      <c r="A28" s="23" t="s">
        <v>49</v>
      </c>
      <c r="D28" s="4" t="s">
        <v>50</v>
      </c>
      <c r="G28" s="22"/>
      <c r="H28" s="21"/>
      <c r="I28" s="21"/>
      <c r="J28" s="21"/>
      <c r="K28" s="21">
        <f t="shared" si="0"/>
        <v>0</v>
      </c>
    </row>
    <row r="29" spans="1:11" ht="15.75">
      <c r="A29" s="19" t="s">
        <v>51</v>
      </c>
      <c r="C29" s="19" t="s">
        <v>52</v>
      </c>
      <c r="G29" s="22"/>
      <c r="H29" s="21"/>
      <c r="I29" s="21"/>
      <c r="J29" s="27">
        <f>SUM(J30:J51)</f>
        <v>9566600</v>
      </c>
      <c r="K29" s="27">
        <f t="shared" si="0"/>
        <v>5418634.94760691</v>
      </c>
    </row>
    <row r="30" spans="1:11" ht="15.75">
      <c r="A30" s="24" t="s">
        <v>53</v>
      </c>
      <c r="D30" s="4" t="s">
        <v>54</v>
      </c>
      <c r="G30" s="22" t="s">
        <v>55</v>
      </c>
      <c r="H30" s="21">
        <v>60</v>
      </c>
      <c r="I30" s="21">
        <v>35000</v>
      </c>
      <c r="J30" s="21">
        <f t="shared" si="1"/>
        <v>2100000</v>
      </c>
      <c r="K30" s="21">
        <f t="shared" si="0"/>
        <v>1189464.74086661</v>
      </c>
    </row>
    <row r="31" spans="1:11" ht="15.75">
      <c r="A31" s="24" t="s">
        <v>56</v>
      </c>
      <c r="D31" s="4" t="s">
        <v>57</v>
      </c>
      <c r="G31" s="22" t="s">
        <v>55</v>
      </c>
      <c r="H31" s="21"/>
      <c r="I31" s="21"/>
      <c r="J31" s="21">
        <f t="shared" si="1"/>
        <v>0</v>
      </c>
      <c r="K31" s="21">
        <f t="shared" si="0"/>
        <v>0</v>
      </c>
    </row>
    <row r="32" spans="1:11" ht="15.75">
      <c r="A32" s="24" t="s">
        <v>58</v>
      </c>
      <c r="D32" s="4" t="s">
        <v>59</v>
      </c>
      <c r="G32" s="22" t="s">
        <v>60</v>
      </c>
      <c r="H32" s="21"/>
      <c r="I32" s="21"/>
      <c r="J32" s="21">
        <f t="shared" si="1"/>
        <v>0</v>
      </c>
      <c r="K32" s="21">
        <f t="shared" si="0"/>
        <v>0</v>
      </c>
    </row>
    <row r="33" spans="1:11" ht="15.75">
      <c r="A33" s="24" t="s">
        <v>61</v>
      </c>
      <c r="D33" s="4" t="s">
        <v>62</v>
      </c>
      <c r="G33" s="22" t="s">
        <v>55</v>
      </c>
      <c r="H33" s="21">
        <v>11</v>
      </c>
      <c r="I33" s="21">
        <v>280600</v>
      </c>
      <c r="J33" s="21">
        <f t="shared" si="1"/>
        <v>3086600</v>
      </c>
      <c r="K33" s="21">
        <f t="shared" si="0"/>
        <v>1748286.6043613707</v>
      </c>
    </row>
    <row r="34" spans="1:11" ht="15.75">
      <c r="A34" s="24" t="s">
        <v>63</v>
      </c>
      <c r="D34" s="24" t="s">
        <v>64</v>
      </c>
      <c r="G34" s="22" t="s">
        <v>55</v>
      </c>
      <c r="H34" s="21"/>
      <c r="I34" s="21"/>
      <c r="J34" s="21">
        <f t="shared" si="1"/>
        <v>0</v>
      </c>
      <c r="K34" s="21">
        <f t="shared" si="0"/>
        <v>0</v>
      </c>
    </row>
    <row r="35" spans="1:11" ht="15.75">
      <c r="A35" s="24" t="s">
        <v>65</v>
      </c>
      <c r="D35" s="4" t="s">
        <v>66</v>
      </c>
      <c r="G35" s="22"/>
      <c r="H35" s="21"/>
      <c r="I35" s="21"/>
      <c r="J35" s="21">
        <f t="shared" si="1"/>
        <v>0</v>
      </c>
      <c r="K35" s="21">
        <f t="shared" si="0"/>
        <v>0</v>
      </c>
    </row>
    <row r="36" spans="1:11" ht="15.75">
      <c r="A36" s="24" t="s">
        <v>67</v>
      </c>
      <c r="E36" s="4" t="s">
        <v>41</v>
      </c>
      <c r="G36" s="22" t="s">
        <v>117</v>
      </c>
      <c r="H36" s="21">
        <v>120</v>
      </c>
      <c r="I36" s="21">
        <v>26500</v>
      </c>
      <c r="J36" s="21">
        <f t="shared" si="1"/>
        <v>3180000</v>
      </c>
      <c r="K36" s="21">
        <f t="shared" si="0"/>
        <v>1801189.4647408666</v>
      </c>
    </row>
    <row r="37" spans="1:11" ht="15.75">
      <c r="A37" s="24" t="s">
        <v>125</v>
      </c>
      <c r="E37" s="4" t="s">
        <v>43</v>
      </c>
      <c r="G37" s="22" t="s">
        <v>117</v>
      </c>
      <c r="H37" s="21"/>
      <c r="I37" s="21"/>
      <c r="J37" s="21">
        <f>H37*I37</f>
        <v>0</v>
      </c>
      <c r="K37" s="21">
        <f t="shared" si="0"/>
        <v>0</v>
      </c>
    </row>
    <row r="38" spans="1:10" ht="15.75">
      <c r="A38" s="24"/>
      <c r="G38" s="22"/>
      <c r="H38" s="21"/>
      <c r="I38" s="21"/>
      <c r="J38" s="21"/>
    </row>
    <row r="39" spans="1:10" ht="15.75">
      <c r="A39" s="24"/>
      <c r="G39" s="22"/>
      <c r="H39" s="21"/>
      <c r="I39" s="21"/>
      <c r="J39" s="21"/>
    </row>
    <row r="40" spans="1:11" ht="15.75">
      <c r="A40" s="1" t="s">
        <v>0</v>
      </c>
      <c r="B40" s="2"/>
      <c r="C40" s="2"/>
      <c r="D40" s="2"/>
      <c r="E40" s="2"/>
      <c r="F40" s="3" t="s">
        <v>1</v>
      </c>
      <c r="G40" s="2"/>
      <c r="H40" s="2"/>
      <c r="I40" s="2" t="s">
        <v>131</v>
      </c>
      <c r="J40" s="32"/>
      <c r="K40" s="26" t="s">
        <v>68</v>
      </c>
    </row>
    <row r="41" spans="1:11" ht="15.75">
      <c r="A41" s="5"/>
      <c r="B41" s="6"/>
      <c r="C41" s="6"/>
      <c r="D41" s="6"/>
      <c r="E41" s="6"/>
      <c r="F41" s="7" t="s">
        <v>2</v>
      </c>
      <c r="G41" s="6"/>
      <c r="H41" s="6"/>
      <c r="I41" s="6"/>
      <c r="J41" s="6"/>
      <c r="K41" s="8"/>
    </row>
    <row r="42" spans="1:11" ht="15.75">
      <c r="A42" s="5" t="s">
        <v>3</v>
      </c>
      <c r="B42" s="6"/>
      <c r="C42" s="6"/>
      <c r="D42" s="6"/>
      <c r="E42" s="6"/>
      <c r="F42" s="9" t="s">
        <v>4</v>
      </c>
      <c r="G42" s="6"/>
      <c r="H42" s="6"/>
      <c r="I42" s="6"/>
      <c r="J42" s="6"/>
      <c r="K42" s="36">
        <f>K3</f>
        <v>36409</v>
      </c>
    </row>
    <row r="43" spans="1:11" ht="15.75">
      <c r="A43" s="35"/>
      <c r="B43" s="10"/>
      <c r="C43" s="10"/>
      <c r="D43" s="10"/>
      <c r="E43" s="10"/>
      <c r="F43" s="10"/>
      <c r="G43" s="10"/>
      <c r="H43" s="10"/>
      <c r="I43" s="10"/>
      <c r="J43" s="10"/>
      <c r="K43" s="37" t="s">
        <v>128</v>
      </c>
    </row>
    <row r="45" spans="1:11" ht="15.75">
      <c r="A45" s="11" t="s">
        <v>5</v>
      </c>
      <c r="B45" s="12"/>
      <c r="C45" s="13"/>
      <c r="D45" s="13"/>
      <c r="E45" s="13"/>
      <c r="F45" s="14" t="s">
        <v>6</v>
      </c>
      <c r="G45" s="11" t="s">
        <v>7</v>
      </c>
      <c r="H45" s="11" t="s">
        <v>8</v>
      </c>
      <c r="I45" s="11" t="s">
        <v>9</v>
      </c>
      <c r="J45" s="11" t="s">
        <v>10</v>
      </c>
      <c r="K45" s="11" t="s">
        <v>10</v>
      </c>
    </row>
    <row r="46" spans="1:11" ht="15.75">
      <c r="A46" s="15"/>
      <c r="B46" s="16"/>
      <c r="C46" s="17"/>
      <c r="D46" s="17"/>
      <c r="E46" s="17"/>
      <c r="F46" s="18"/>
      <c r="G46" s="15"/>
      <c r="H46" s="15"/>
      <c r="I46" s="29" t="s">
        <v>115</v>
      </c>
      <c r="J46" s="29" t="s">
        <v>115</v>
      </c>
      <c r="K46" s="29" t="s">
        <v>127</v>
      </c>
    </row>
    <row r="47" spans="1:11" ht="15.75">
      <c r="A47" s="24" t="s">
        <v>69</v>
      </c>
      <c r="E47" s="24" t="s">
        <v>116</v>
      </c>
      <c r="G47" s="22" t="s">
        <v>117</v>
      </c>
      <c r="H47" s="21"/>
      <c r="I47" s="21"/>
      <c r="J47" s="21">
        <f aca="true" t="shared" si="2" ref="J47:J55">H47*I47</f>
        <v>0</v>
      </c>
      <c r="K47" s="21">
        <f aca="true" t="shared" si="3" ref="K47:K77">J47/$M$1</f>
        <v>0</v>
      </c>
    </row>
    <row r="48" spans="1:11" ht="15.75">
      <c r="A48" s="24" t="s">
        <v>70</v>
      </c>
      <c r="E48" s="4" t="s">
        <v>30</v>
      </c>
      <c r="G48" s="22" t="s">
        <v>22</v>
      </c>
      <c r="H48" s="21"/>
      <c r="I48" s="21"/>
      <c r="J48" s="21">
        <f t="shared" si="2"/>
        <v>0</v>
      </c>
      <c r="K48" s="21">
        <f t="shared" si="3"/>
        <v>0</v>
      </c>
    </row>
    <row r="49" spans="1:11" ht="15.75">
      <c r="A49" s="24" t="s">
        <v>71</v>
      </c>
      <c r="E49" s="4" t="s">
        <v>33</v>
      </c>
      <c r="G49" s="22" t="s">
        <v>22</v>
      </c>
      <c r="H49" s="21"/>
      <c r="I49" s="21"/>
      <c r="J49" s="21">
        <f t="shared" si="2"/>
        <v>0</v>
      </c>
      <c r="K49" s="21">
        <f t="shared" si="3"/>
        <v>0</v>
      </c>
    </row>
    <row r="50" spans="1:11" ht="15.75">
      <c r="A50" s="24" t="s">
        <v>118</v>
      </c>
      <c r="D50" s="24" t="s">
        <v>120</v>
      </c>
      <c r="G50" s="22" t="s">
        <v>22</v>
      </c>
      <c r="H50" s="21"/>
      <c r="I50" s="21"/>
      <c r="J50" s="21">
        <v>1200000</v>
      </c>
      <c r="K50" s="21">
        <f t="shared" si="3"/>
        <v>679694.1376380628</v>
      </c>
    </row>
    <row r="51" spans="1:11" ht="15.75">
      <c r="A51" s="24" t="s">
        <v>119</v>
      </c>
      <c r="D51" s="4" t="s">
        <v>50</v>
      </c>
      <c r="G51" s="22" t="s">
        <v>22</v>
      </c>
      <c r="H51" s="21"/>
      <c r="I51" s="21"/>
      <c r="J51" s="21"/>
      <c r="K51" s="21">
        <f t="shared" si="3"/>
        <v>0</v>
      </c>
    </row>
    <row r="52" spans="1:11" ht="15.75">
      <c r="A52" s="20" t="s">
        <v>72</v>
      </c>
      <c r="C52" s="20" t="s">
        <v>73</v>
      </c>
      <c r="G52" s="22"/>
      <c r="H52" s="21"/>
      <c r="I52" s="21"/>
      <c r="J52" s="27">
        <f>J54+J63+J70+J74</f>
        <v>8207771</v>
      </c>
      <c r="K52" s="27">
        <f t="shared" si="3"/>
        <v>4648978.193146417</v>
      </c>
    </row>
    <row r="53" spans="1:11" ht="15.75">
      <c r="A53" s="4" t="s">
        <v>74</v>
      </c>
      <c r="D53" s="4" t="s">
        <v>75</v>
      </c>
      <c r="G53" s="22"/>
      <c r="H53" s="21"/>
      <c r="I53" s="21"/>
      <c r="J53" s="21">
        <f t="shared" si="2"/>
        <v>0</v>
      </c>
      <c r="K53" s="21">
        <f t="shared" si="3"/>
        <v>0</v>
      </c>
    </row>
    <row r="54" spans="1:11" ht="15.75">
      <c r="A54" s="24" t="s">
        <v>76</v>
      </c>
      <c r="D54" s="24" t="s">
        <v>77</v>
      </c>
      <c r="G54" s="22"/>
      <c r="H54" s="21"/>
      <c r="I54" s="21"/>
      <c r="J54" s="28">
        <f>SUM(J55:J62)</f>
        <v>6536250</v>
      </c>
      <c r="K54" s="28">
        <f t="shared" si="3"/>
        <v>3702209.0059473235</v>
      </c>
    </row>
    <row r="55" spans="1:11" ht="15.75">
      <c r="A55" s="24" t="s">
        <v>78</v>
      </c>
      <c r="E55" s="4" t="s">
        <v>79</v>
      </c>
      <c r="G55" s="22" t="s">
        <v>37</v>
      </c>
      <c r="H55" s="21">
        <v>2306</v>
      </c>
      <c r="I55" s="21">
        <v>500</v>
      </c>
      <c r="J55" s="21">
        <f t="shared" si="2"/>
        <v>1153000</v>
      </c>
      <c r="K55" s="21">
        <f t="shared" si="3"/>
        <v>653072.7839139054</v>
      </c>
    </row>
    <row r="56" spans="1:11" ht="15.75">
      <c r="A56" s="24" t="s">
        <v>122</v>
      </c>
      <c r="E56" s="24" t="s">
        <v>121</v>
      </c>
      <c r="G56" s="22" t="s">
        <v>113</v>
      </c>
      <c r="H56" s="21">
        <v>0.3</v>
      </c>
      <c r="I56" s="21">
        <v>166000000</v>
      </c>
      <c r="J56" s="21">
        <f>H56*I56/100</f>
        <v>498000</v>
      </c>
      <c r="K56" s="21">
        <f t="shared" si="3"/>
        <v>282073.06711979606</v>
      </c>
    </row>
    <row r="57" spans="1:11" ht="15.75">
      <c r="A57" s="24" t="s">
        <v>123</v>
      </c>
      <c r="E57" s="24" t="s">
        <v>124</v>
      </c>
      <c r="G57" s="30" t="s">
        <v>37</v>
      </c>
      <c r="H57" s="21">
        <v>783.7</v>
      </c>
      <c r="I57" s="21">
        <v>2500</v>
      </c>
      <c r="J57" s="21">
        <f>H57*I57</f>
        <v>1959250</v>
      </c>
      <c r="K57" s="21">
        <f t="shared" si="3"/>
        <v>1109742.2826394788</v>
      </c>
    </row>
    <row r="58" spans="1:11" ht="15.75">
      <c r="A58" s="24" t="s">
        <v>80</v>
      </c>
      <c r="E58" s="24" t="s">
        <v>81</v>
      </c>
      <c r="G58" s="22" t="s">
        <v>22</v>
      </c>
      <c r="H58" s="21"/>
      <c r="I58" s="21"/>
      <c r="J58" s="21">
        <v>450000</v>
      </c>
      <c r="K58" s="21">
        <f t="shared" si="3"/>
        <v>254885.30161427357</v>
      </c>
    </row>
    <row r="59" spans="1:11" ht="15.75">
      <c r="A59" s="24" t="s">
        <v>82</v>
      </c>
      <c r="E59" s="4" t="s">
        <v>83</v>
      </c>
      <c r="G59" s="22" t="s">
        <v>22</v>
      </c>
      <c r="H59" s="21"/>
      <c r="I59" s="21"/>
      <c r="J59" s="21">
        <v>1400000</v>
      </c>
      <c r="K59" s="21">
        <f t="shared" si="3"/>
        <v>792976.4939110733</v>
      </c>
    </row>
    <row r="60" spans="1:11" ht="15.75">
      <c r="A60" s="24" t="s">
        <v>84</v>
      </c>
      <c r="E60" s="4" t="s">
        <v>85</v>
      </c>
      <c r="G60" s="22" t="s">
        <v>22</v>
      </c>
      <c r="H60" s="21"/>
      <c r="I60" s="21"/>
      <c r="J60" s="21">
        <v>320000</v>
      </c>
      <c r="K60" s="21">
        <f t="shared" si="3"/>
        <v>181251.77003681677</v>
      </c>
    </row>
    <row r="61" spans="1:11" ht="15.75">
      <c r="A61" s="24" t="s">
        <v>86</v>
      </c>
      <c r="E61" s="4" t="s">
        <v>87</v>
      </c>
      <c r="G61" s="22" t="s">
        <v>37</v>
      </c>
      <c r="H61" s="21">
        <f>133/2+50+25</f>
        <v>141.5</v>
      </c>
      <c r="I61" s="21">
        <v>4000</v>
      </c>
      <c r="J61" s="21">
        <f>H61*I61</f>
        <v>566000</v>
      </c>
      <c r="K61" s="21">
        <f t="shared" si="3"/>
        <v>320589.06825261965</v>
      </c>
    </row>
    <row r="62" spans="1:11" ht="15.75">
      <c r="A62" s="24" t="s">
        <v>88</v>
      </c>
      <c r="E62" s="24" t="s">
        <v>130</v>
      </c>
      <c r="G62" s="22" t="s">
        <v>22</v>
      </c>
      <c r="H62" s="21"/>
      <c r="I62" s="21"/>
      <c r="J62" s="21">
        <v>190000</v>
      </c>
      <c r="K62" s="21">
        <f t="shared" si="3"/>
        <v>107618.23845935996</v>
      </c>
    </row>
    <row r="63" spans="1:11" ht="15.75">
      <c r="A63" s="24" t="s">
        <v>89</v>
      </c>
      <c r="D63" s="4" t="s">
        <v>90</v>
      </c>
      <c r="G63" s="22"/>
      <c r="H63" s="28"/>
      <c r="I63" s="21"/>
      <c r="J63" s="28">
        <f>SUM(J64:J69)</f>
        <v>1210000</v>
      </c>
      <c r="K63" s="28">
        <f t="shared" si="3"/>
        <v>685358.2554517133</v>
      </c>
    </row>
    <row r="64" spans="1:11" ht="15.75">
      <c r="A64" s="24" t="s">
        <v>91</v>
      </c>
      <c r="E64" s="4" t="s">
        <v>43</v>
      </c>
      <c r="G64" s="22" t="s">
        <v>117</v>
      </c>
      <c r="H64" s="21"/>
      <c r="I64" s="21"/>
      <c r="J64" s="21"/>
      <c r="K64" s="21">
        <f t="shared" si="3"/>
        <v>0</v>
      </c>
    </row>
    <row r="65" spans="1:11" ht="15.75">
      <c r="A65" s="24" t="s">
        <v>92</v>
      </c>
      <c r="E65" s="24" t="s">
        <v>93</v>
      </c>
      <c r="G65" s="22" t="s">
        <v>22</v>
      </c>
      <c r="H65" s="21"/>
      <c r="I65" s="21"/>
      <c r="J65" s="21">
        <v>400000</v>
      </c>
      <c r="K65" s="21">
        <f t="shared" si="3"/>
        <v>226564.71254602095</v>
      </c>
    </row>
    <row r="66" spans="1:11" ht="15.75">
      <c r="A66" s="24" t="s">
        <v>94</v>
      </c>
      <c r="E66" s="4" t="s">
        <v>95</v>
      </c>
      <c r="G66" s="22" t="s">
        <v>22</v>
      </c>
      <c r="H66" s="21"/>
      <c r="I66" s="21"/>
      <c r="J66" s="21">
        <v>240000</v>
      </c>
      <c r="K66" s="21">
        <f t="shared" si="3"/>
        <v>135938.82752761256</v>
      </c>
    </row>
    <row r="67" spans="1:11" ht="15.75">
      <c r="A67" s="24" t="s">
        <v>96</v>
      </c>
      <c r="E67" s="24" t="s">
        <v>97</v>
      </c>
      <c r="G67" s="22" t="s">
        <v>22</v>
      </c>
      <c r="H67" s="21"/>
      <c r="I67" s="21"/>
      <c r="J67" s="21">
        <v>320000</v>
      </c>
      <c r="K67" s="21">
        <f t="shared" si="3"/>
        <v>181251.77003681677</v>
      </c>
    </row>
    <row r="68" spans="1:11" ht="15.75">
      <c r="A68" s="24" t="s">
        <v>98</v>
      </c>
      <c r="E68" s="23" t="s">
        <v>99</v>
      </c>
      <c r="G68" s="22" t="s">
        <v>22</v>
      </c>
      <c r="H68" s="21"/>
      <c r="I68" s="21"/>
      <c r="J68" s="21">
        <v>250000</v>
      </c>
      <c r="K68" s="21">
        <f t="shared" si="3"/>
        <v>141602.94534126308</v>
      </c>
    </row>
    <row r="69" spans="1:11" ht="15.75">
      <c r="A69" s="24" t="s">
        <v>100</v>
      </c>
      <c r="E69" s="23" t="s">
        <v>33</v>
      </c>
      <c r="G69" s="22" t="s">
        <v>22</v>
      </c>
      <c r="H69" s="21"/>
      <c r="I69" s="21"/>
      <c r="J69" s="21"/>
      <c r="K69" s="21">
        <f t="shared" si="3"/>
        <v>0</v>
      </c>
    </row>
    <row r="70" spans="1:11" ht="15.75">
      <c r="A70" s="24" t="s">
        <v>101</v>
      </c>
      <c r="D70" s="4" t="s">
        <v>102</v>
      </c>
      <c r="E70" s="23"/>
      <c r="G70" s="22"/>
      <c r="H70" s="28"/>
      <c r="I70" s="28"/>
      <c r="J70" s="28">
        <f>SUM(J71:J73)</f>
        <v>421521</v>
      </c>
      <c r="K70" s="28">
        <f t="shared" si="3"/>
        <v>238754.46049277825</v>
      </c>
    </row>
    <row r="71" spans="1:11" ht="15.75">
      <c r="A71" s="24" t="s">
        <v>103</v>
      </c>
      <c r="E71" s="24" t="s">
        <v>104</v>
      </c>
      <c r="G71" s="22" t="s">
        <v>22</v>
      </c>
      <c r="H71" s="21">
        <v>1</v>
      </c>
      <c r="I71" s="21">
        <v>126521</v>
      </c>
      <c r="J71" s="21">
        <f>H71*I71</f>
        <v>126521</v>
      </c>
      <c r="K71" s="21">
        <f t="shared" si="3"/>
        <v>71662.98499008779</v>
      </c>
    </row>
    <row r="72" spans="1:11" ht="15.75">
      <c r="A72" s="24" t="s">
        <v>105</v>
      </c>
      <c r="E72" s="24" t="s">
        <v>132</v>
      </c>
      <c r="G72" s="22" t="s">
        <v>22</v>
      </c>
      <c r="H72" s="21">
        <v>1</v>
      </c>
      <c r="I72" s="21">
        <v>280000</v>
      </c>
      <c r="J72" s="21">
        <f>H72*I72</f>
        <v>280000</v>
      </c>
      <c r="K72" s="21">
        <f t="shared" si="3"/>
        <v>158595.29878221467</v>
      </c>
    </row>
    <row r="73" spans="1:11" ht="15.75">
      <c r="A73" s="24" t="s">
        <v>107</v>
      </c>
      <c r="E73" s="23" t="s">
        <v>33</v>
      </c>
      <c r="G73" s="22" t="s">
        <v>22</v>
      </c>
      <c r="H73" s="21">
        <v>1</v>
      </c>
      <c r="I73" s="21">
        <v>15000</v>
      </c>
      <c r="J73" s="21">
        <f>H73*I73</f>
        <v>15000</v>
      </c>
      <c r="K73" s="21">
        <f t="shared" si="3"/>
        <v>8496.176720475785</v>
      </c>
    </row>
    <row r="74" spans="1:11" ht="15.75">
      <c r="A74" s="24" t="s">
        <v>101</v>
      </c>
      <c r="D74" s="4" t="s">
        <v>108</v>
      </c>
      <c r="E74" s="23"/>
      <c r="G74" s="22" t="s">
        <v>22</v>
      </c>
      <c r="H74" s="21">
        <v>1</v>
      </c>
      <c r="I74" s="21">
        <v>40000</v>
      </c>
      <c r="J74" s="28">
        <f>H74*I74</f>
        <v>40000</v>
      </c>
      <c r="K74" s="28">
        <f t="shared" si="3"/>
        <v>22656.471254602096</v>
      </c>
    </row>
    <row r="75" spans="1:11" ht="15.75">
      <c r="A75" s="23" t="s">
        <v>109</v>
      </c>
      <c r="D75" s="4" t="s">
        <v>50</v>
      </c>
      <c r="E75" s="23"/>
      <c r="G75" s="22"/>
      <c r="H75" s="21"/>
      <c r="I75" s="21"/>
      <c r="J75" s="21"/>
      <c r="K75" s="21">
        <f t="shared" si="3"/>
        <v>0</v>
      </c>
    </row>
    <row r="76" spans="3:11" ht="15.75">
      <c r="C76" s="4" t="s">
        <v>110</v>
      </c>
      <c r="G76" s="22"/>
      <c r="H76" s="21"/>
      <c r="I76" s="21"/>
      <c r="J76" s="33">
        <f>J9+J29+J52</f>
        <v>43269480</v>
      </c>
      <c r="K76" s="33">
        <f t="shared" si="3"/>
        <v>24508343.245539505</v>
      </c>
    </row>
    <row r="77" spans="1:11" ht="15.75">
      <c r="A77" s="20" t="s">
        <v>111</v>
      </c>
      <c r="C77" s="20" t="s">
        <v>112</v>
      </c>
      <c r="G77" s="22" t="s">
        <v>113</v>
      </c>
      <c r="H77" s="21">
        <v>15</v>
      </c>
      <c r="I77" s="21">
        <f>J76</f>
        <v>43269480</v>
      </c>
      <c r="J77" s="27">
        <f>H77*I77/100</f>
        <v>6490422</v>
      </c>
      <c r="K77" s="27">
        <f t="shared" si="3"/>
        <v>3676251.486830926</v>
      </c>
    </row>
    <row r="78" spans="1:10" ht="15.75">
      <c r="A78" s="34"/>
      <c r="B78" s="6"/>
      <c r="C78" s="6"/>
      <c r="D78" s="6"/>
      <c r="E78" s="6"/>
      <c r="H78" s="21"/>
      <c r="I78" s="21"/>
      <c r="J78" s="21"/>
    </row>
    <row r="79" spans="8:10" ht="15.75">
      <c r="H79" s="21"/>
      <c r="I79" s="21"/>
      <c r="J79" s="21"/>
    </row>
    <row r="80" spans="8:10" ht="15.75">
      <c r="H80" s="21"/>
      <c r="I80" s="21"/>
      <c r="J80" s="21"/>
    </row>
    <row r="81" spans="8:10" ht="15.75">
      <c r="H81" s="21"/>
      <c r="I81" s="21"/>
      <c r="J81" s="21"/>
    </row>
    <row r="82" spans="8:10" ht="15.75">
      <c r="H82" s="21"/>
      <c r="I82" s="21"/>
      <c r="J82" s="21"/>
    </row>
    <row r="83" spans="8:10" ht="15.75">
      <c r="H83" s="21"/>
      <c r="I83" s="21"/>
      <c r="J83" s="21"/>
    </row>
    <row r="84" spans="8:10" ht="15.75">
      <c r="H84" s="21"/>
      <c r="I84" s="21"/>
      <c r="J84" s="21"/>
    </row>
    <row r="85" spans="8:10" ht="15.75">
      <c r="H85" s="21"/>
      <c r="I85" s="21"/>
      <c r="J85" s="21"/>
    </row>
    <row r="86" spans="8:10" ht="15.75">
      <c r="H86" s="21"/>
      <c r="I86" s="21"/>
      <c r="J86" s="21"/>
    </row>
    <row r="87" spans="8:10" ht="15.75">
      <c r="H87" s="21"/>
      <c r="I87" s="21"/>
      <c r="J87" s="21"/>
    </row>
    <row r="88" spans="8:10" ht="15.75">
      <c r="H88" s="21"/>
      <c r="I88" s="21"/>
      <c r="J88" s="21"/>
    </row>
    <row r="89" spans="8:10" ht="15.75">
      <c r="H89" s="21"/>
      <c r="I89" s="21"/>
      <c r="J89" s="21"/>
    </row>
    <row r="90" spans="8:10" ht="15.75">
      <c r="H90" s="21"/>
      <c r="I90" s="21"/>
      <c r="J90" s="21"/>
    </row>
    <row r="91" spans="9:10" ht="15.75">
      <c r="I91" s="21"/>
      <c r="J91" s="2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H1">
      <selection activeCell="L3" sqref="L3"/>
    </sheetView>
  </sheetViews>
  <sheetFormatPr defaultColWidth="9.140625" defaultRowHeight="12.75"/>
  <cols>
    <col min="1" max="1" width="15.8515625" style="43" customWidth="1"/>
    <col min="2" max="2" width="2.00390625" style="43" customWidth="1"/>
    <col min="3" max="4" width="2.28125" style="43" customWidth="1"/>
    <col min="5" max="5" width="2.00390625" style="43" customWidth="1"/>
    <col min="6" max="6" width="49.140625" style="43" customWidth="1"/>
    <col min="7" max="7" width="7.28125" style="43" customWidth="1"/>
    <col min="8" max="8" width="9.140625" style="43" customWidth="1"/>
    <col min="9" max="9" width="22.421875" style="43" customWidth="1"/>
    <col min="10" max="10" width="14.00390625" style="43" customWidth="1"/>
    <col min="11" max="11" width="26.57421875" style="43" customWidth="1"/>
    <col min="12" max="16384" width="9.140625" style="43" customWidth="1"/>
  </cols>
  <sheetData>
    <row r="1" spans="1:13" ht="12.75" customHeight="1">
      <c r="A1" s="38" t="s">
        <v>0</v>
      </c>
      <c r="B1" s="39"/>
      <c r="C1" s="39"/>
      <c r="D1" s="39"/>
      <c r="E1" s="39"/>
      <c r="F1" s="40" t="s">
        <v>1</v>
      </c>
      <c r="G1" s="39"/>
      <c r="H1" s="39"/>
      <c r="I1" s="39"/>
      <c r="J1" s="41"/>
      <c r="K1" s="42" t="s">
        <v>129</v>
      </c>
      <c r="M1" s="43">
        <v>1.7655</v>
      </c>
    </row>
    <row r="2" spans="1:11" ht="12.75" customHeight="1">
      <c r="A2" s="44"/>
      <c r="B2" s="45"/>
      <c r="C2" s="45"/>
      <c r="D2" s="45"/>
      <c r="E2" s="45"/>
      <c r="F2" s="46" t="s">
        <v>2</v>
      </c>
      <c r="G2" s="45"/>
      <c r="H2" s="45"/>
      <c r="I2" s="45"/>
      <c r="J2" s="45"/>
      <c r="K2" s="47"/>
    </row>
    <row r="3" spans="1:11" ht="12.75" customHeight="1">
      <c r="A3" s="44" t="s">
        <v>3</v>
      </c>
      <c r="B3" s="45"/>
      <c r="C3" s="45"/>
      <c r="D3" s="45"/>
      <c r="E3" s="45"/>
      <c r="F3" s="48" t="s">
        <v>4</v>
      </c>
      <c r="G3" s="45"/>
      <c r="H3" s="45"/>
      <c r="I3" s="45"/>
      <c r="J3" s="45"/>
      <c r="K3" s="49">
        <f ca="1">TODAY()</f>
        <v>36409</v>
      </c>
    </row>
    <row r="4" spans="1:11" ht="12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2" t="s">
        <v>128</v>
      </c>
    </row>
    <row r="6" spans="1:11" ht="15" customHeight="1">
      <c r="A6" s="53" t="s">
        <v>5</v>
      </c>
      <c r="B6" s="54"/>
      <c r="C6" s="55"/>
      <c r="D6" s="55"/>
      <c r="E6" s="55"/>
      <c r="F6" s="56" t="s">
        <v>6</v>
      </c>
      <c r="G6" s="53" t="s">
        <v>7</v>
      </c>
      <c r="H6" s="53" t="s">
        <v>8</v>
      </c>
      <c r="I6" s="53" t="s">
        <v>9</v>
      </c>
      <c r="J6" s="53" t="s">
        <v>10</v>
      </c>
      <c r="K6" s="53" t="s">
        <v>10</v>
      </c>
    </row>
    <row r="7" spans="1:11" ht="15" customHeight="1">
      <c r="A7" s="57"/>
      <c r="B7" s="58"/>
      <c r="C7" s="59"/>
      <c r="D7" s="59"/>
      <c r="E7" s="59"/>
      <c r="F7" s="60"/>
      <c r="G7" s="57"/>
      <c r="H7" s="57"/>
      <c r="I7" s="61" t="s">
        <v>115</v>
      </c>
      <c r="J7" s="61" t="s">
        <v>115</v>
      </c>
      <c r="K7" s="61" t="s">
        <v>127</v>
      </c>
    </row>
    <row r="8" spans="1:11" ht="13.5" customHeight="1">
      <c r="A8" s="62" t="s">
        <v>11</v>
      </c>
      <c r="B8" s="63" t="s">
        <v>12</v>
      </c>
      <c r="C8" s="63"/>
      <c r="D8" s="63"/>
      <c r="E8" s="63"/>
      <c r="F8" s="63"/>
      <c r="H8" s="64"/>
      <c r="I8" s="64"/>
      <c r="J8" s="65">
        <f>J90+J91</f>
        <v>37839250.4</v>
      </c>
      <c r="K8" s="65">
        <f>J8/M1</f>
        <v>21432597.22458227</v>
      </c>
    </row>
    <row r="9" spans="1:11" ht="13.5" customHeight="1">
      <c r="A9" s="63" t="s">
        <v>13</v>
      </c>
      <c r="B9" s="63"/>
      <c r="C9" s="62" t="s">
        <v>14</v>
      </c>
      <c r="D9" s="63"/>
      <c r="E9" s="63"/>
      <c r="F9" s="63"/>
      <c r="G9" s="66"/>
      <c r="H9" s="64"/>
      <c r="I9" s="64"/>
      <c r="J9" s="67">
        <f>J10+J17+J27+J28</f>
        <v>16974575</v>
      </c>
      <c r="K9" s="67">
        <f>J9/$M$1</f>
        <v>9614599.263664683</v>
      </c>
    </row>
    <row r="10" spans="1:11" ht="13.5" customHeight="1">
      <c r="A10" s="43" t="s">
        <v>15</v>
      </c>
      <c r="D10" s="68" t="s">
        <v>16</v>
      </c>
      <c r="G10" s="66"/>
      <c r="H10" s="64"/>
      <c r="I10" s="64"/>
      <c r="J10" s="64"/>
      <c r="K10" s="64">
        <f aca="true" t="shared" si="0" ref="K10:K37">J10/$M$1</f>
        <v>0</v>
      </c>
    </row>
    <row r="11" spans="1:11" ht="13.5" customHeight="1">
      <c r="A11" s="43" t="s">
        <v>17</v>
      </c>
      <c r="E11" s="43" t="s">
        <v>18</v>
      </c>
      <c r="G11" s="66" t="s">
        <v>19</v>
      </c>
      <c r="H11" s="64"/>
      <c r="I11" s="64"/>
      <c r="J11" s="64"/>
      <c r="K11" s="64">
        <f t="shared" si="0"/>
        <v>0</v>
      </c>
    </row>
    <row r="12" spans="1:11" ht="13.5" customHeight="1">
      <c r="A12" s="69" t="s">
        <v>20</v>
      </c>
      <c r="E12" s="43" t="s">
        <v>21</v>
      </c>
      <c r="G12" s="66" t="s">
        <v>22</v>
      </c>
      <c r="H12" s="70" t="s">
        <v>23</v>
      </c>
      <c r="I12" s="64"/>
      <c r="J12" s="64"/>
      <c r="K12" s="64">
        <f t="shared" si="0"/>
        <v>0</v>
      </c>
    </row>
    <row r="13" spans="1:11" ht="13.5" customHeight="1">
      <c r="A13" s="69" t="s">
        <v>24</v>
      </c>
      <c r="E13" s="69" t="s">
        <v>25</v>
      </c>
      <c r="G13" s="66" t="s">
        <v>22</v>
      </c>
      <c r="H13" s="64"/>
      <c r="I13" s="64"/>
      <c r="J13" s="64"/>
      <c r="K13" s="64">
        <f t="shared" si="0"/>
        <v>0</v>
      </c>
    </row>
    <row r="14" spans="1:11" ht="13.5" customHeight="1">
      <c r="A14" s="69" t="s">
        <v>26</v>
      </c>
      <c r="E14" s="68" t="s">
        <v>27</v>
      </c>
      <c r="G14" s="66" t="s">
        <v>28</v>
      </c>
      <c r="H14" s="64"/>
      <c r="I14" s="64"/>
      <c r="J14" s="64"/>
      <c r="K14" s="64">
        <f t="shared" si="0"/>
        <v>0</v>
      </c>
    </row>
    <row r="15" spans="1:11" ht="13.5" customHeight="1">
      <c r="A15" s="69" t="s">
        <v>29</v>
      </c>
      <c r="E15" s="68" t="s">
        <v>30</v>
      </c>
      <c r="G15" s="66" t="s">
        <v>31</v>
      </c>
      <c r="H15" s="64"/>
      <c r="I15" s="64"/>
      <c r="J15" s="64"/>
      <c r="K15" s="64">
        <f t="shared" si="0"/>
        <v>0</v>
      </c>
    </row>
    <row r="16" spans="1:11" ht="13.5" customHeight="1">
      <c r="A16" s="69" t="s">
        <v>32</v>
      </c>
      <c r="E16" s="68" t="s">
        <v>33</v>
      </c>
      <c r="G16" s="66" t="s">
        <v>22</v>
      </c>
      <c r="H16" s="64"/>
      <c r="I16" s="64"/>
      <c r="J16" s="64"/>
      <c r="K16" s="64">
        <f t="shared" si="0"/>
        <v>0</v>
      </c>
    </row>
    <row r="17" spans="1:11" ht="13.5" customHeight="1">
      <c r="A17" s="69" t="s">
        <v>34</v>
      </c>
      <c r="D17" s="68" t="s">
        <v>35</v>
      </c>
      <c r="G17" s="66"/>
      <c r="H17" s="64"/>
      <c r="I17" s="64"/>
      <c r="J17" s="71">
        <f>SUM(J18:J26)</f>
        <v>14760500</v>
      </c>
      <c r="K17" s="71">
        <f t="shared" si="0"/>
        <v>8360521.0988388555</v>
      </c>
    </row>
    <row r="18" spans="1:11" ht="13.5" customHeight="1">
      <c r="A18" s="69" t="s">
        <v>36</v>
      </c>
      <c r="E18" s="69" t="s">
        <v>18</v>
      </c>
      <c r="G18" s="66" t="s">
        <v>37</v>
      </c>
      <c r="H18" s="64">
        <v>17430</v>
      </c>
      <c r="I18" s="64">
        <v>500</v>
      </c>
      <c r="J18" s="64">
        <f aca="true" t="shared" si="1" ref="J18:J36">H18*I18</f>
        <v>8715000</v>
      </c>
      <c r="K18" s="64">
        <f t="shared" si="0"/>
        <v>4936278.674596432</v>
      </c>
    </row>
    <row r="19" spans="1:11" ht="13.5" customHeight="1">
      <c r="A19" s="69" t="s">
        <v>38</v>
      </c>
      <c r="E19" s="43" t="s">
        <v>21</v>
      </c>
      <c r="G19" s="66"/>
      <c r="H19" s="64"/>
      <c r="I19" s="64"/>
      <c r="J19" s="64">
        <f t="shared" si="1"/>
        <v>0</v>
      </c>
      <c r="K19" s="64">
        <f t="shared" si="0"/>
        <v>0</v>
      </c>
    </row>
    <row r="20" spans="1:11" ht="13.5" customHeight="1">
      <c r="A20" s="69" t="s">
        <v>39</v>
      </c>
      <c r="E20" s="69" t="s">
        <v>25</v>
      </c>
      <c r="G20" s="66" t="s">
        <v>113</v>
      </c>
      <c r="H20" s="64">
        <v>0.2</v>
      </c>
      <c r="I20" s="64">
        <v>155000000</v>
      </c>
      <c r="J20" s="64">
        <f>H20*I20/100</f>
        <v>310000</v>
      </c>
      <c r="K20" s="64">
        <f t="shared" si="0"/>
        <v>175587.65222316622</v>
      </c>
    </row>
    <row r="21" spans="1:11" ht="13.5" customHeight="1">
      <c r="A21" s="69" t="s">
        <v>126</v>
      </c>
      <c r="E21" s="68" t="s">
        <v>114</v>
      </c>
      <c r="G21" s="66" t="s">
        <v>37</v>
      </c>
      <c r="H21" s="64">
        <v>7985</v>
      </c>
      <c r="I21" s="64">
        <v>500</v>
      </c>
      <c r="J21" s="64">
        <f>H21*I21</f>
        <v>3992500</v>
      </c>
      <c r="K21" s="64">
        <f t="shared" si="0"/>
        <v>2261399.0370999714</v>
      </c>
    </row>
    <row r="22" spans="1:11" ht="13.5" customHeight="1">
      <c r="A22" s="69" t="s">
        <v>40</v>
      </c>
      <c r="E22" s="43" t="s">
        <v>41</v>
      </c>
      <c r="G22" s="66" t="s">
        <v>31</v>
      </c>
      <c r="H22" s="64"/>
      <c r="I22" s="64"/>
      <c r="J22" s="64">
        <f t="shared" si="1"/>
        <v>0</v>
      </c>
      <c r="K22" s="64">
        <f t="shared" si="0"/>
        <v>0</v>
      </c>
    </row>
    <row r="23" spans="1:11" ht="13.5" customHeight="1">
      <c r="A23" s="69" t="s">
        <v>42</v>
      </c>
      <c r="E23" s="43" t="s">
        <v>43</v>
      </c>
      <c r="G23" s="66" t="s">
        <v>28</v>
      </c>
      <c r="H23" s="64"/>
      <c r="I23" s="64"/>
      <c r="J23" s="64">
        <f t="shared" si="1"/>
        <v>0</v>
      </c>
      <c r="K23" s="64">
        <f t="shared" si="0"/>
        <v>0</v>
      </c>
    </row>
    <row r="24" spans="1:11" ht="13.5" customHeight="1">
      <c r="A24" s="69" t="s">
        <v>44</v>
      </c>
      <c r="E24" s="68" t="s">
        <v>27</v>
      </c>
      <c r="G24" s="66" t="s">
        <v>28</v>
      </c>
      <c r="H24" s="64"/>
      <c r="I24" s="64"/>
      <c r="J24" s="64">
        <f t="shared" si="1"/>
        <v>0</v>
      </c>
      <c r="K24" s="64">
        <f t="shared" si="0"/>
        <v>0</v>
      </c>
    </row>
    <row r="25" spans="1:11" ht="13.5" customHeight="1">
      <c r="A25" s="69" t="s">
        <v>45</v>
      </c>
      <c r="E25" s="68" t="s">
        <v>30</v>
      </c>
      <c r="G25" s="66" t="s">
        <v>31</v>
      </c>
      <c r="H25" s="64"/>
      <c r="I25" s="64"/>
      <c r="J25" s="64">
        <f t="shared" si="1"/>
        <v>0</v>
      </c>
      <c r="K25" s="64">
        <f t="shared" si="0"/>
        <v>0</v>
      </c>
    </row>
    <row r="26" spans="1:11" ht="13.5" customHeight="1">
      <c r="A26" s="69" t="s">
        <v>46</v>
      </c>
      <c r="E26" s="68" t="s">
        <v>33</v>
      </c>
      <c r="G26" s="66" t="s">
        <v>22</v>
      </c>
      <c r="H26" s="64">
        <v>1</v>
      </c>
      <c r="I26" s="64">
        <f>0.2*J18</f>
        <v>1743000</v>
      </c>
      <c r="J26" s="64">
        <f t="shared" si="1"/>
        <v>1743000</v>
      </c>
      <c r="K26" s="64">
        <f t="shared" si="0"/>
        <v>987255.7349192863</v>
      </c>
    </row>
    <row r="27" spans="1:11" ht="13.5" customHeight="1">
      <c r="A27" s="69" t="s">
        <v>47</v>
      </c>
      <c r="D27" s="43" t="s">
        <v>48</v>
      </c>
      <c r="G27" s="66" t="s">
        <v>113</v>
      </c>
      <c r="H27" s="64">
        <v>15</v>
      </c>
      <c r="I27" s="64">
        <f>SUM(J18:J26)</f>
        <v>14760500</v>
      </c>
      <c r="J27" s="71">
        <f>H27*I27/100</f>
        <v>2214075</v>
      </c>
      <c r="K27" s="71">
        <f t="shared" si="0"/>
        <v>1254078.1648258283</v>
      </c>
    </row>
    <row r="28" spans="1:11" ht="13.5" customHeight="1">
      <c r="A28" s="68" t="s">
        <v>49</v>
      </c>
      <c r="D28" s="43" t="s">
        <v>50</v>
      </c>
      <c r="G28" s="66"/>
      <c r="H28" s="64"/>
      <c r="I28" s="64"/>
      <c r="J28" s="64"/>
      <c r="K28" s="64">
        <f t="shared" si="0"/>
        <v>0</v>
      </c>
    </row>
    <row r="29" spans="1:11" ht="13.5" customHeight="1">
      <c r="A29" s="62" t="s">
        <v>51</v>
      </c>
      <c r="C29" s="62" t="s">
        <v>52</v>
      </c>
      <c r="G29" s="66"/>
      <c r="H29" s="64"/>
      <c r="I29" s="64"/>
      <c r="J29" s="67">
        <f>SUM(J30:J65)</f>
        <v>9116600</v>
      </c>
      <c r="K29" s="67">
        <f t="shared" si="0"/>
        <v>5163749.645992637</v>
      </c>
    </row>
    <row r="30" spans="1:11" ht="13.5" customHeight="1">
      <c r="A30" s="69" t="s">
        <v>53</v>
      </c>
      <c r="D30" s="43" t="s">
        <v>54</v>
      </c>
      <c r="G30" s="66" t="s">
        <v>55</v>
      </c>
      <c r="H30" s="64">
        <v>60</v>
      </c>
      <c r="I30" s="64">
        <v>30000</v>
      </c>
      <c r="J30" s="64">
        <f t="shared" si="1"/>
        <v>1800000</v>
      </c>
      <c r="K30" s="64">
        <f t="shared" si="0"/>
        <v>1019541.2064570943</v>
      </c>
    </row>
    <row r="31" spans="1:11" ht="13.5" customHeight="1">
      <c r="A31" s="69" t="s">
        <v>56</v>
      </c>
      <c r="D31" s="43" t="s">
        <v>57</v>
      </c>
      <c r="G31" s="66" t="s">
        <v>55</v>
      </c>
      <c r="H31" s="64"/>
      <c r="I31" s="64"/>
      <c r="J31" s="64">
        <f t="shared" si="1"/>
        <v>0</v>
      </c>
      <c r="K31" s="64">
        <f t="shared" si="0"/>
        <v>0</v>
      </c>
    </row>
    <row r="32" spans="1:11" ht="13.5" customHeight="1">
      <c r="A32" s="69" t="s">
        <v>58</v>
      </c>
      <c r="D32" s="43" t="s">
        <v>59</v>
      </c>
      <c r="G32" s="66" t="s">
        <v>60</v>
      </c>
      <c r="H32" s="64"/>
      <c r="I32" s="64"/>
      <c r="J32" s="64">
        <f t="shared" si="1"/>
        <v>0</v>
      </c>
      <c r="K32" s="64">
        <f t="shared" si="0"/>
        <v>0</v>
      </c>
    </row>
    <row r="33" spans="1:11" ht="13.5" customHeight="1">
      <c r="A33" s="69" t="s">
        <v>61</v>
      </c>
      <c r="D33" s="43" t="s">
        <v>62</v>
      </c>
      <c r="G33" s="66" t="s">
        <v>55</v>
      </c>
      <c r="H33" s="64">
        <v>11</v>
      </c>
      <c r="I33" s="64">
        <v>280600</v>
      </c>
      <c r="J33" s="64">
        <f t="shared" si="1"/>
        <v>3086600</v>
      </c>
      <c r="K33" s="64">
        <f t="shared" si="0"/>
        <v>1748286.6043613707</v>
      </c>
    </row>
    <row r="34" spans="1:11" ht="13.5" customHeight="1">
      <c r="A34" s="69" t="s">
        <v>63</v>
      </c>
      <c r="D34" s="69" t="s">
        <v>64</v>
      </c>
      <c r="G34" s="66" t="s">
        <v>55</v>
      </c>
      <c r="H34" s="64"/>
      <c r="I34" s="64"/>
      <c r="J34" s="64">
        <f t="shared" si="1"/>
        <v>0</v>
      </c>
      <c r="K34" s="64">
        <f t="shared" si="0"/>
        <v>0</v>
      </c>
    </row>
    <row r="35" spans="1:11" ht="13.5" customHeight="1">
      <c r="A35" s="69" t="s">
        <v>65</v>
      </c>
      <c r="D35" s="43" t="s">
        <v>66</v>
      </c>
      <c r="G35" s="66"/>
      <c r="H35" s="64"/>
      <c r="I35" s="64"/>
      <c r="J35" s="64">
        <f t="shared" si="1"/>
        <v>0</v>
      </c>
      <c r="K35" s="64">
        <f t="shared" si="0"/>
        <v>0</v>
      </c>
    </row>
    <row r="36" spans="1:11" ht="13.5" customHeight="1">
      <c r="A36" s="69" t="s">
        <v>67</v>
      </c>
      <c r="E36" s="43" t="s">
        <v>41</v>
      </c>
      <c r="G36" s="66" t="s">
        <v>117</v>
      </c>
      <c r="H36" s="64">
        <v>120</v>
      </c>
      <c r="I36" s="64">
        <v>26500</v>
      </c>
      <c r="J36" s="64">
        <f t="shared" si="1"/>
        <v>3180000</v>
      </c>
      <c r="K36" s="64">
        <f t="shared" si="0"/>
        <v>1801189.4647408666</v>
      </c>
    </row>
    <row r="37" spans="1:11" ht="13.5" customHeight="1">
      <c r="A37" s="69" t="s">
        <v>125</v>
      </c>
      <c r="E37" s="43" t="s">
        <v>43</v>
      </c>
      <c r="G37" s="66" t="s">
        <v>117</v>
      </c>
      <c r="H37" s="64"/>
      <c r="I37" s="64"/>
      <c r="J37" s="64">
        <f>H37*I37</f>
        <v>0</v>
      </c>
      <c r="K37" s="64">
        <f t="shared" si="0"/>
        <v>0</v>
      </c>
    </row>
    <row r="38" spans="1:10" ht="12">
      <c r="A38" s="69"/>
      <c r="G38" s="66"/>
      <c r="H38" s="64"/>
      <c r="I38" s="64"/>
      <c r="J38" s="64"/>
    </row>
    <row r="39" spans="1:10" ht="12">
      <c r="A39" s="69"/>
      <c r="G39" s="66"/>
      <c r="H39" s="64"/>
      <c r="I39" s="64"/>
      <c r="J39" s="64"/>
    </row>
    <row r="40" spans="1:10" ht="12">
      <c r="A40" s="69"/>
      <c r="G40" s="66"/>
      <c r="H40" s="64"/>
      <c r="I40" s="64"/>
      <c r="J40" s="64"/>
    </row>
    <row r="41" spans="1:10" ht="12">
      <c r="A41" s="69"/>
      <c r="G41" s="66"/>
      <c r="H41" s="64"/>
      <c r="I41" s="64"/>
      <c r="J41" s="64"/>
    </row>
    <row r="42" spans="1:10" ht="12">
      <c r="A42" s="69"/>
      <c r="G42" s="66"/>
      <c r="H42" s="64"/>
      <c r="I42" s="64"/>
      <c r="J42" s="64"/>
    </row>
    <row r="43" spans="1:10" ht="12">
      <c r="A43" s="69"/>
      <c r="G43" s="66"/>
      <c r="H43" s="64"/>
      <c r="I43" s="64"/>
      <c r="J43" s="64"/>
    </row>
    <row r="44" spans="1:10" ht="12">
      <c r="A44" s="69"/>
      <c r="G44" s="66"/>
      <c r="H44" s="64"/>
      <c r="I44" s="64"/>
      <c r="J44" s="64"/>
    </row>
    <row r="45" spans="1:10" ht="12">
      <c r="A45" s="69"/>
      <c r="G45" s="66"/>
      <c r="H45" s="64"/>
      <c r="I45" s="64"/>
      <c r="J45" s="64"/>
    </row>
    <row r="46" spans="1:10" ht="12">
      <c r="A46" s="69"/>
      <c r="G46" s="66"/>
      <c r="H46" s="64"/>
      <c r="I46" s="64"/>
      <c r="J46" s="64"/>
    </row>
    <row r="47" spans="1:10" ht="12">
      <c r="A47" s="69"/>
      <c r="G47" s="66"/>
      <c r="H47" s="64"/>
      <c r="I47" s="64"/>
      <c r="J47" s="64"/>
    </row>
    <row r="48" spans="1:10" ht="12" hidden="1">
      <c r="A48" s="69"/>
      <c r="G48" s="66"/>
      <c r="H48" s="64"/>
      <c r="I48" s="64"/>
      <c r="J48" s="64"/>
    </row>
    <row r="49" spans="1:10" ht="12" hidden="1">
      <c r="A49" s="69"/>
      <c r="G49" s="66"/>
      <c r="H49" s="64"/>
      <c r="I49" s="64"/>
      <c r="J49" s="64"/>
    </row>
    <row r="50" spans="1:10" ht="12" hidden="1">
      <c r="A50" s="69"/>
      <c r="G50" s="66"/>
      <c r="H50" s="64"/>
      <c r="I50" s="64"/>
      <c r="J50" s="64"/>
    </row>
    <row r="51" spans="1:10" ht="12" hidden="1">
      <c r="A51" s="69"/>
      <c r="G51" s="66"/>
      <c r="H51" s="64"/>
      <c r="I51" s="64"/>
      <c r="J51" s="64"/>
    </row>
    <row r="52" spans="1:10" ht="12">
      <c r="A52" s="69"/>
      <c r="G52" s="66"/>
      <c r="H52" s="64"/>
      <c r="I52" s="64"/>
      <c r="J52" s="64"/>
    </row>
    <row r="53" spans="1:10" ht="12">
      <c r="A53" s="69"/>
      <c r="G53" s="66"/>
      <c r="H53" s="64"/>
      <c r="I53" s="64"/>
      <c r="J53" s="64"/>
    </row>
    <row r="54" spans="1:11" ht="12.75" customHeight="1">
      <c r="A54" s="38" t="s">
        <v>0</v>
      </c>
      <c r="B54" s="39"/>
      <c r="C54" s="39"/>
      <c r="D54" s="39"/>
      <c r="E54" s="39"/>
      <c r="F54" s="40" t="s">
        <v>1</v>
      </c>
      <c r="G54" s="39"/>
      <c r="H54" s="39"/>
      <c r="I54" s="39"/>
      <c r="J54" s="41"/>
      <c r="K54" s="42" t="s">
        <v>68</v>
      </c>
    </row>
    <row r="55" spans="1:11" ht="12.75" customHeight="1">
      <c r="A55" s="44"/>
      <c r="B55" s="45"/>
      <c r="C55" s="45"/>
      <c r="D55" s="45"/>
      <c r="E55" s="45"/>
      <c r="F55" s="46" t="s">
        <v>2</v>
      </c>
      <c r="G55" s="45"/>
      <c r="H55" s="45"/>
      <c r="I55" s="45"/>
      <c r="J55" s="45"/>
      <c r="K55" s="47"/>
    </row>
    <row r="56" spans="1:11" ht="12.75" customHeight="1">
      <c r="A56" s="44" t="s">
        <v>3</v>
      </c>
      <c r="B56" s="45"/>
      <c r="C56" s="45"/>
      <c r="D56" s="45"/>
      <c r="E56" s="45"/>
      <c r="F56" s="48" t="s">
        <v>4</v>
      </c>
      <c r="G56" s="45"/>
      <c r="H56" s="45"/>
      <c r="I56" s="45"/>
      <c r="J56" s="45"/>
      <c r="K56" s="49">
        <f>K3</f>
        <v>36409</v>
      </c>
    </row>
    <row r="57" spans="1:11" ht="12.7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2" t="s">
        <v>128</v>
      </c>
    </row>
    <row r="59" spans="1:11" ht="15" customHeight="1">
      <c r="A59" s="53" t="s">
        <v>5</v>
      </c>
      <c r="B59" s="54"/>
      <c r="C59" s="55"/>
      <c r="D59" s="55"/>
      <c r="E59" s="55"/>
      <c r="F59" s="56" t="s">
        <v>6</v>
      </c>
      <c r="G59" s="53" t="s">
        <v>7</v>
      </c>
      <c r="H59" s="53" t="s">
        <v>8</v>
      </c>
      <c r="I59" s="53" t="s">
        <v>9</v>
      </c>
      <c r="J59" s="53" t="s">
        <v>10</v>
      </c>
      <c r="K59" s="53" t="s">
        <v>10</v>
      </c>
    </row>
    <row r="60" spans="1:11" ht="15" customHeight="1">
      <c r="A60" s="57"/>
      <c r="B60" s="58"/>
      <c r="C60" s="59"/>
      <c r="D60" s="59"/>
      <c r="E60" s="59"/>
      <c r="F60" s="60"/>
      <c r="G60" s="57"/>
      <c r="H60" s="57"/>
      <c r="I60" s="61" t="s">
        <v>115</v>
      </c>
      <c r="J60" s="61" t="s">
        <v>115</v>
      </c>
      <c r="K60" s="61" t="s">
        <v>115</v>
      </c>
    </row>
    <row r="61" spans="1:11" ht="13.5" customHeight="1">
      <c r="A61" s="69" t="s">
        <v>69</v>
      </c>
      <c r="E61" s="69" t="s">
        <v>116</v>
      </c>
      <c r="G61" s="66" t="s">
        <v>117</v>
      </c>
      <c r="H61" s="64"/>
      <c r="I61" s="64"/>
      <c r="J61" s="64">
        <f aca="true" t="shared" si="2" ref="J61:J69">H61*I61</f>
        <v>0</v>
      </c>
      <c r="K61" s="64">
        <f aca="true" t="shared" si="3" ref="K61:K91">J61/$M$1</f>
        <v>0</v>
      </c>
    </row>
    <row r="62" spans="1:11" ht="13.5" customHeight="1">
      <c r="A62" s="69" t="s">
        <v>70</v>
      </c>
      <c r="E62" s="43" t="s">
        <v>30</v>
      </c>
      <c r="G62" s="66" t="s">
        <v>22</v>
      </c>
      <c r="H62" s="64"/>
      <c r="I62" s="64"/>
      <c r="J62" s="64">
        <f t="shared" si="2"/>
        <v>0</v>
      </c>
      <c r="K62" s="64">
        <f t="shared" si="3"/>
        <v>0</v>
      </c>
    </row>
    <row r="63" spans="1:11" ht="13.5" customHeight="1">
      <c r="A63" s="69" t="s">
        <v>71</v>
      </c>
      <c r="E63" s="43" t="s">
        <v>33</v>
      </c>
      <c r="G63" s="66" t="s">
        <v>22</v>
      </c>
      <c r="H63" s="64"/>
      <c r="I63" s="64"/>
      <c r="J63" s="64">
        <f t="shared" si="2"/>
        <v>0</v>
      </c>
      <c r="K63" s="64">
        <f t="shared" si="3"/>
        <v>0</v>
      </c>
    </row>
    <row r="64" spans="1:11" ht="13.5" customHeight="1">
      <c r="A64" s="69" t="s">
        <v>118</v>
      </c>
      <c r="D64" s="69" t="s">
        <v>120</v>
      </c>
      <c r="G64" s="66" t="s">
        <v>22</v>
      </c>
      <c r="H64" s="64"/>
      <c r="I64" s="64"/>
      <c r="J64" s="64">
        <v>1050000</v>
      </c>
      <c r="K64" s="64">
        <f t="shared" si="3"/>
        <v>594732.370433305</v>
      </c>
    </row>
    <row r="65" spans="1:11" ht="13.5" customHeight="1">
      <c r="A65" s="69" t="s">
        <v>119</v>
      </c>
      <c r="D65" s="43" t="s">
        <v>50</v>
      </c>
      <c r="G65" s="66" t="s">
        <v>22</v>
      </c>
      <c r="H65" s="64"/>
      <c r="I65" s="64"/>
      <c r="J65" s="64"/>
      <c r="K65" s="64">
        <f t="shared" si="3"/>
        <v>0</v>
      </c>
    </row>
    <row r="66" spans="1:11" ht="13.5" customHeight="1">
      <c r="A66" s="63" t="s">
        <v>72</v>
      </c>
      <c r="C66" s="63" t="s">
        <v>73</v>
      </c>
      <c r="G66" s="66"/>
      <c r="H66" s="64"/>
      <c r="I66" s="64"/>
      <c r="J66" s="67">
        <f>J68+J77+J84+J88</f>
        <v>6812521</v>
      </c>
      <c r="K66" s="67">
        <f t="shared" si="3"/>
        <v>3858692.155196828</v>
      </c>
    </row>
    <row r="67" spans="1:11" ht="13.5" customHeight="1">
      <c r="A67" s="43" t="s">
        <v>74</v>
      </c>
      <c r="D67" s="43" t="s">
        <v>75</v>
      </c>
      <c r="G67" s="66"/>
      <c r="H67" s="64"/>
      <c r="I67" s="64"/>
      <c r="J67" s="64">
        <f t="shared" si="2"/>
        <v>0</v>
      </c>
      <c r="K67" s="64">
        <f t="shared" si="3"/>
        <v>0</v>
      </c>
    </row>
    <row r="68" spans="1:11" ht="13.5" customHeight="1">
      <c r="A68" s="69" t="s">
        <v>76</v>
      </c>
      <c r="D68" s="69" t="s">
        <v>77</v>
      </c>
      <c r="G68" s="66"/>
      <c r="H68" s="64"/>
      <c r="I68" s="64"/>
      <c r="J68" s="71">
        <f>SUM(J69:J76)</f>
        <v>5491000</v>
      </c>
      <c r="K68" s="71">
        <f t="shared" si="3"/>
        <v>3110167.0914755026</v>
      </c>
    </row>
    <row r="69" spans="1:11" ht="13.5" customHeight="1">
      <c r="A69" s="69" t="s">
        <v>78</v>
      </c>
      <c r="E69" s="43" t="s">
        <v>79</v>
      </c>
      <c r="G69" s="66" t="s">
        <v>37</v>
      </c>
      <c r="H69" s="64">
        <v>2306</v>
      </c>
      <c r="I69" s="64">
        <v>500</v>
      </c>
      <c r="J69" s="64">
        <f t="shared" si="2"/>
        <v>1153000</v>
      </c>
      <c r="K69" s="64">
        <f t="shared" si="3"/>
        <v>653072.7839139054</v>
      </c>
    </row>
    <row r="70" spans="1:11" ht="13.5" customHeight="1">
      <c r="A70" s="69" t="s">
        <v>122</v>
      </c>
      <c r="E70" s="69" t="s">
        <v>121</v>
      </c>
      <c r="G70" s="66" t="s">
        <v>113</v>
      </c>
      <c r="H70" s="64">
        <v>0.3</v>
      </c>
      <c r="I70" s="64">
        <v>155000000</v>
      </c>
      <c r="J70" s="64">
        <f>H70*I70/100</f>
        <v>465000</v>
      </c>
      <c r="K70" s="64">
        <f t="shared" si="3"/>
        <v>263381.47833474935</v>
      </c>
    </row>
    <row r="71" spans="1:11" ht="13.5" customHeight="1">
      <c r="A71" s="69" t="s">
        <v>123</v>
      </c>
      <c r="E71" s="69" t="s">
        <v>124</v>
      </c>
      <c r="G71" s="72" t="s">
        <v>37</v>
      </c>
      <c r="H71" s="64">
        <v>798.5</v>
      </c>
      <c r="I71" s="64">
        <v>2000</v>
      </c>
      <c r="J71" s="64">
        <f>H71*I71</f>
        <v>1597000</v>
      </c>
      <c r="K71" s="64">
        <f t="shared" si="3"/>
        <v>904559.6148399886</v>
      </c>
    </row>
    <row r="72" spans="1:11" ht="13.5" customHeight="1">
      <c r="A72" s="69" t="s">
        <v>80</v>
      </c>
      <c r="E72" s="69" t="s">
        <v>81</v>
      </c>
      <c r="G72" s="66" t="s">
        <v>22</v>
      </c>
      <c r="H72" s="64"/>
      <c r="I72" s="64"/>
      <c r="J72" s="64">
        <v>300000</v>
      </c>
      <c r="K72" s="64">
        <f t="shared" si="3"/>
        <v>169923.5344095157</v>
      </c>
    </row>
    <row r="73" spans="1:11" ht="13.5" customHeight="1">
      <c r="A73" s="69" t="s">
        <v>82</v>
      </c>
      <c r="E73" s="43" t="s">
        <v>83</v>
      </c>
      <c r="G73" s="66" t="s">
        <v>22</v>
      </c>
      <c r="H73" s="64"/>
      <c r="I73" s="64"/>
      <c r="J73" s="64">
        <v>900000</v>
      </c>
      <c r="K73" s="64">
        <f t="shared" si="3"/>
        <v>509770.60322854714</v>
      </c>
    </row>
    <row r="74" spans="1:11" ht="13.5" customHeight="1">
      <c r="A74" s="69" t="s">
        <v>84</v>
      </c>
      <c r="E74" s="43" t="s">
        <v>85</v>
      </c>
      <c r="G74" s="66" t="s">
        <v>22</v>
      </c>
      <c r="H74" s="64"/>
      <c r="I74" s="64"/>
      <c r="J74" s="64">
        <v>320000</v>
      </c>
      <c r="K74" s="64">
        <f t="shared" si="3"/>
        <v>181251.77003681677</v>
      </c>
    </row>
    <row r="75" spans="1:11" ht="13.5" customHeight="1">
      <c r="A75" s="69" t="s">
        <v>86</v>
      </c>
      <c r="E75" s="43" t="s">
        <v>87</v>
      </c>
      <c r="G75" s="66" t="s">
        <v>37</v>
      </c>
      <c r="H75" s="64">
        <f>133/2+50+25</f>
        <v>141.5</v>
      </c>
      <c r="I75" s="64">
        <v>4000</v>
      </c>
      <c r="J75" s="64">
        <f>H75*I75</f>
        <v>566000</v>
      </c>
      <c r="K75" s="64">
        <f t="shared" si="3"/>
        <v>320589.06825261965</v>
      </c>
    </row>
    <row r="76" spans="1:11" ht="13.5" customHeight="1">
      <c r="A76" s="69" t="s">
        <v>88</v>
      </c>
      <c r="E76" s="69" t="s">
        <v>130</v>
      </c>
      <c r="G76" s="66" t="s">
        <v>22</v>
      </c>
      <c r="H76" s="64"/>
      <c r="I76" s="64"/>
      <c r="J76" s="64">
        <v>190000</v>
      </c>
      <c r="K76" s="64">
        <f t="shared" si="3"/>
        <v>107618.23845935996</v>
      </c>
    </row>
    <row r="77" spans="1:11" ht="13.5" customHeight="1">
      <c r="A77" s="69" t="s">
        <v>89</v>
      </c>
      <c r="D77" s="43" t="s">
        <v>90</v>
      </c>
      <c r="G77" s="66"/>
      <c r="H77" s="71"/>
      <c r="I77" s="64"/>
      <c r="J77" s="71">
        <f>SUM(J78:J83)</f>
        <v>1140000</v>
      </c>
      <c r="K77" s="71">
        <f t="shared" si="3"/>
        <v>645709.4307561597</v>
      </c>
    </row>
    <row r="78" spans="1:11" ht="13.5" customHeight="1">
      <c r="A78" s="69" t="s">
        <v>91</v>
      </c>
      <c r="E78" s="43" t="s">
        <v>43</v>
      </c>
      <c r="G78" s="66" t="s">
        <v>117</v>
      </c>
      <c r="H78" s="64"/>
      <c r="I78" s="64"/>
      <c r="J78" s="64"/>
      <c r="K78" s="64">
        <f t="shared" si="3"/>
        <v>0</v>
      </c>
    </row>
    <row r="79" spans="1:11" ht="13.5" customHeight="1">
      <c r="A79" s="69" t="s">
        <v>92</v>
      </c>
      <c r="E79" s="69" t="s">
        <v>93</v>
      </c>
      <c r="G79" s="66" t="s">
        <v>22</v>
      </c>
      <c r="H79" s="64"/>
      <c r="I79" s="64"/>
      <c r="J79" s="64">
        <v>400000</v>
      </c>
      <c r="K79" s="64">
        <f t="shared" si="3"/>
        <v>226564.71254602095</v>
      </c>
    </row>
    <row r="80" spans="1:11" ht="13.5" customHeight="1">
      <c r="A80" s="69" t="s">
        <v>94</v>
      </c>
      <c r="E80" s="43" t="s">
        <v>95</v>
      </c>
      <c r="G80" s="66" t="s">
        <v>22</v>
      </c>
      <c r="H80" s="64"/>
      <c r="I80" s="64"/>
      <c r="J80" s="64">
        <v>240000</v>
      </c>
      <c r="K80" s="64">
        <f t="shared" si="3"/>
        <v>135938.82752761256</v>
      </c>
    </row>
    <row r="81" spans="1:11" ht="13.5" customHeight="1">
      <c r="A81" s="69" t="s">
        <v>96</v>
      </c>
      <c r="E81" s="69" t="s">
        <v>97</v>
      </c>
      <c r="G81" s="66" t="s">
        <v>22</v>
      </c>
      <c r="H81" s="64"/>
      <c r="I81" s="64"/>
      <c r="J81" s="64">
        <v>250000</v>
      </c>
      <c r="K81" s="64">
        <f t="shared" si="3"/>
        <v>141602.94534126308</v>
      </c>
    </row>
    <row r="82" spans="1:11" ht="13.5" customHeight="1">
      <c r="A82" s="69" t="s">
        <v>98</v>
      </c>
      <c r="E82" s="68" t="s">
        <v>99</v>
      </c>
      <c r="G82" s="66" t="s">
        <v>22</v>
      </c>
      <c r="H82" s="64"/>
      <c r="I82" s="64"/>
      <c r="J82" s="64">
        <v>250000</v>
      </c>
      <c r="K82" s="64">
        <f t="shared" si="3"/>
        <v>141602.94534126308</v>
      </c>
    </row>
    <row r="83" spans="1:11" ht="13.5" customHeight="1">
      <c r="A83" s="69" t="s">
        <v>100</v>
      </c>
      <c r="E83" s="68" t="s">
        <v>33</v>
      </c>
      <c r="G83" s="66" t="s">
        <v>22</v>
      </c>
      <c r="H83" s="64"/>
      <c r="I83" s="64"/>
      <c r="J83" s="64"/>
      <c r="K83" s="64">
        <f t="shared" si="3"/>
        <v>0</v>
      </c>
    </row>
    <row r="84" spans="1:11" ht="13.5" customHeight="1">
      <c r="A84" s="69" t="s">
        <v>101</v>
      </c>
      <c r="D84" s="43" t="s">
        <v>102</v>
      </c>
      <c r="E84" s="68"/>
      <c r="G84" s="66"/>
      <c r="H84" s="71"/>
      <c r="I84" s="71"/>
      <c r="J84" s="71">
        <f>SUM(J85:J87)</f>
        <v>141521</v>
      </c>
      <c r="K84" s="71">
        <f t="shared" si="3"/>
        <v>80159.16171056358</v>
      </c>
    </row>
    <row r="85" spans="1:11" ht="13.5" customHeight="1">
      <c r="A85" s="69" t="s">
        <v>103</v>
      </c>
      <c r="E85" s="69" t="s">
        <v>104</v>
      </c>
      <c r="G85" s="66" t="s">
        <v>22</v>
      </c>
      <c r="H85" s="64">
        <v>1</v>
      </c>
      <c r="I85" s="64">
        <v>126521</v>
      </c>
      <c r="J85" s="64">
        <f>H85*I85</f>
        <v>126521</v>
      </c>
      <c r="K85" s="64">
        <f t="shared" si="3"/>
        <v>71662.98499008779</v>
      </c>
    </row>
    <row r="86" spans="1:11" ht="13.5" customHeight="1">
      <c r="A86" s="69" t="s">
        <v>105</v>
      </c>
      <c r="E86" s="68" t="s">
        <v>106</v>
      </c>
      <c r="G86" s="66" t="s">
        <v>22</v>
      </c>
      <c r="H86" s="64"/>
      <c r="I86" s="64"/>
      <c r="J86" s="64">
        <f>H86*I86</f>
        <v>0</v>
      </c>
      <c r="K86" s="64">
        <f t="shared" si="3"/>
        <v>0</v>
      </c>
    </row>
    <row r="87" spans="1:11" ht="13.5" customHeight="1">
      <c r="A87" s="69" t="s">
        <v>107</v>
      </c>
      <c r="E87" s="68" t="s">
        <v>33</v>
      </c>
      <c r="G87" s="66" t="s">
        <v>22</v>
      </c>
      <c r="H87" s="64">
        <v>1</v>
      </c>
      <c r="I87" s="64">
        <v>15000</v>
      </c>
      <c r="J87" s="64">
        <f>H87*I87</f>
        <v>15000</v>
      </c>
      <c r="K87" s="64">
        <f t="shared" si="3"/>
        <v>8496.176720475785</v>
      </c>
    </row>
    <row r="88" spans="1:11" ht="13.5" customHeight="1">
      <c r="A88" s="69" t="s">
        <v>101</v>
      </c>
      <c r="D88" s="43" t="s">
        <v>108</v>
      </c>
      <c r="E88" s="68"/>
      <c r="G88" s="66" t="s">
        <v>22</v>
      </c>
      <c r="H88" s="64">
        <v>1</v>
      </c>
      <c r="I88" s="64">
        <v>40000</v>
      </c>
      <c r="J88" s="71">
        <f>H88*I88</f>
        <v>40000</v>
      </c>
      <c r="K88" s="71">
        <f t="shared" si="3"/>
        <v>22656.471254602096</v>
      </c>
    </row>
    <row r="89" spans="1:11" ht="13.5" customHeight="1">
      <c r="A89" s="68" t="s">
        <v>109</v>
      </c>
      <c r="D89" s="43" t="s">
        <v>50</v>
      </c>
      <c r="E89" s="68"/>
      <c r="G89" s="66"/>
      <c r="H89" s="64"/>
      <c r="I89" s="64"/>
      <c r="J89" s="64"/>
      <c r="K89" s="64">
        <f t="shared" si="3"/>
        <v>0</v>
      </c>
    </row>
    <row r="90" spans="3:11" ht="13.5" customHeight="1">
      <c r="C90" s="43" t="s">
        <v>110</v>
      </c>
      <c r="G90" s="66"/>
      <c r="H90" s="64"/>
      <c r="I90" s="64"/>
      <c r="J90" s="73">
        <f>J9+J29+J66</f>
        <v>32903696</v>
      </c>
      <c r="K90" s="73">
        <f t="shared" si="3"/>
        <v>18637041.06485415</v>
      </c>
    </row>
    <row r="91" spans="1:11" ht="13.5" customHeight="1">
      <c r="A91" s="63" t="s">
        <v>111</v>
      </c>
      <c r="C91" s="63" t="s">
        <v>112</v>
      </c>
      <c r="G91" s="66" t="s">
        <v>113</v>
      </c>
      <c r="H91" s="64">
        <v>15</v>
      </c>
      <c r="I91" s="64">
        <f>J90</f>
        <v>32903696</v>
      </c>
      <c r="J91" s="67">
        <f>H91*I91/100</f>
        <v>4935554.4</v>
      </c>
      <c r="K91" s="67">
        <f t="shared" si="3"/>
        <v>2795556.1597281224</v>
      </c>
    </row>
    <row r="92" spans="1:10" ht="12">
      <c r="A92" s="74"/>
      <c r="B92" s="45"/>
      <c r="C92" s="45"/>
      <c r="D92" s="45"/>
      <c r="E92" s="45"/>
      <c r="H92" s="64"/>
      <c r="I92" s="64"/>
      <c r="J92" s="64"/>
    </row>
    <row r="93" spans="8:10" ht="12">
      <c r="H93" s="64"/>
      <c r="I93" s="64"/>
      <c r="J93" s="64"/>
    </row>
    <row r="94" spans="8:10" ht="12">
      <c r="H94" s="64"/>
      <c r="I94" s="64"/>
      <c r="J94" s="64"/>
    </row>
    <row r="95" spans="8:10" ht="12">
      <c r="H95" s="64"/>
      <c r="I95" s="64"/>
      <c r="J95" s="64"/>
    </row>
    <row r="96" spans="8:10" ht="12">
      <c r="H96" s="64"/>
      <c r="I96" s="64"/>
      <c r="J96" s="64"/>
    </row>
    <row r="97" spans="8:10" ht="12">
      <c r="H97" s="64"/>
      <c r="I97" s="64"/>
      <c r="J97" s="64"/>
    </row>
    <row r="98" spans="8:10" ht="12">
      <c r="H98" s="64"/>
      <c r="I98" s="64"/>
      <c r="J98" s="64"/>
    </row>
    <row r="99" spans="8:10" ht="12">
      <c r="H99" s="64"/>
      <c r="I99" s="64"/>
      <c r="J99" s="64"/>
    </row>
    <row r="100" spans="8:10" ht="12">
      <c r="H100" s="64"/>
      <c r="I100" s="64"/>
      <c r="J100" s="64"/>
    </row>
    <row r="101" spans="8:10" ht="12">
      <c r="H101" s="64"/>
      <c r="I101" s="64"/>
      <c r="J101" s="64"/>
    </row>
    <row r="102" spans="8:10" ht="12">
      <c r="H102" s="64"/>
      <c r="I102" s="64"/>
      <c r="J102" s="64"/>
    </row>
    <row r="103" spans="8:10" ht="12">
      <c r="H103" s="64"/>
      <c r="I103" s="64"/>
      <c r="J103" s="64"/>
    </row>
    <row r="104" spans="8:10" ht="12">
      <c r="H104" s="64"/>
      <c r="I104" s="64"/>
      <c r="J104" s="64"/>
    </row>
    <row r="105" spans="9:10" ht="12">
      <c r="I105" s="64"/>
      <c r="J105" s="64"/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T E - ENGENHARIA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 Nieri Moraes Sarmento</dc:creator>
  <cp:keywords/>
  <dc:description/>
  <cp:lastModifiedBy>Jose Olimpio Junior</cp:lastModifiedBy>
  <cp:lastPrinted>1999-08-27T20:04:13Z</cp:lastPrinted>
  <dcterms:created xsi:type="dcterms:W3CDTF">1999-08-25T12:11:21Z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