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20" windowHeight="8685" activeTab="0"/>
  </bookViews>
  <sheets>
    <sheet name="ESFORÇO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'ESFORÇO'!$Z$1:$AG$189</definedName>
    <definedName name="Campanhas">'[1]MÉTODO FAUNA'!$C$2:$C$4</definedName>
    <definedName name="dezesseis">'[1]Plan4'!$A$2:$A$17</definedName>
    <definedName name="geral">'[2]DESCRIÇÃO GERAL'!$A$2:$D$16</definedName>
    <definedName name="metodo">'[1]MÉTODO FAUNA'!$A$2:$A$16</definedName>
    <definedName name="oito">'[1]Plan4'!$A$2:$A$9</definedName>
    <definedName name="seis">'[1]Plan4'!$A$2:$A$7</definedName>
    <definedName name="tax">'[1]GRUPO TAXONÔMICO'!$A$2:$A$100</definedName>
  </definedNames>
  <calcPr fullCalcOnLoad="1"/>
</workbook>
</file>

<file path=xl/comments1.xml><?xml version="1.0" encoding="utf-8"?>
<comments xmlns="http://schemas.openxmlformats.org/spreadsheetml/2006/main">
  <authors>
    <author>Juliana Gaboardi</author>
  </authors>
  <commentList>
    <comment ref="N17" authorId="0">
      <text>
        <r>
          <rPr>
            <b/>
            <sz val="9"/>
            <rFont val="Tahoma"/>
            <family val="2"/>
          </rPr>
          <t>Juliana Gaboardi:</t>
        </r>
        <r>
          <rPr>
            <sz val="9"/>
            <rFont val="Tahoma"/>
            <family val="2"/>
          </rPr>
          <t xml:space="preserve">
Não tem na planilha esforça da C1, mas tem o código na planilha de biodiversidade</t>
        </r>
      </text>
    </comment>
    <comment ref="N18" authorId="0">
      <text>
        <r>
          <rPr>
            <b/>
            <sz val="9"/>
            <rFont val="Tahoma"/>
            <family val="2"/>
          </rPr>
          <t>Juliana Gaboardi:</t>
        </r>
        <r>
          <rPr>
            <sz val="9"/>
            <rFont val="Tahoma"/>
            <family val="2"/>
          </rPr>
          <t xml:space="preserve">
Não tem na planilha esforço da C1</t>
        </r>
      </text>
    </comment>
  </commentList>
</comments>
</file>

<file path=xl/sharedStrings.xml><?xml version="1.0" encoding="utf-8"?>
<sst xmlns="http://schemas.openxmlformats.org/spreadsheetml/2006/main" count="1478" uniqueCount="278">
  <si>
    <t>CÓDIGO</t>
  </si>
  <si>
    <t>CAMPANHA</t>
  </si>
  <si>
    <t>GRUPO TAXONÔMICO</t>
  </si>
  <si>
    <t>MÉTODO FAUNA</t>
  </si>
  <si>
    <t>DESCRIÇÃO ESFORÇO</t>
  </si>
  <si>
    <t>ESFORÇO PRETENDIDO POR CAMPANHA</t>
  </si>
  <si>
    <t>MÓDULO</t>
  </si>
  <si>
    <t>TRANSECTO</t>
  </si>
  <si>
    <t>COMPARTIMENTOS</t>
  </si>
  <si>
    <t>HORA INICIAL</t>
  </si>
  <si>
    <t>HORA FINAL</t>
  </si>
  <si>
    <t>DURAÇÃO AMOSTRAGEM</t>
  </si>
  <si>
    <t>UTM X INICIAL TRANSECTO</t>
  </si>
  <si>
    <t>UTM Y INICIAL TRANSECTO</t>
  </si>
  <si>
    <t>UTM X FINAL TRANSECTO</t>
  </si>
  <si>
    <t>UTM Y FINAL TRANSECTO</t>
  </si>
  <si>
    <t>DATUM</t>
  </si>
  <si>
    <t>PERCENTAGEM CHUVA</t>
  </si>
  <si>
    <t>TEMPERATURA INICIAL</t>
  </si>
  <si>
    <t>TEMPERATURA FINAL</t>
  </si>
  <si>
    <t>PROBLEMA DA NÃO AMOSTRAGEM COMPLETA</t>
  </si>
  <si>
    <t>SAD69</t>
  </si>
  <si>
    <t>MASTOFAUNA TERRESTRE</t>
  </si>
  <si>
    <t>RESERVATÓRIO INTERMEDIÁRIO</t>
  </si>
  <si>
    <t>CENSO - MAMIFEROS</t>
  </si>
  <si>
    <t xml:space="preserve">TRANSECTO LINEAR; UM TRANSECTO DAS 6H00 - 10H30 E OUTRO DAS 13H30 - 18H00; INVERTE DIA SEGUINTE; 5 DIAS CONSECUTIVOS </t>
  </si>
  <si>
    <t>TRECHO DE VAZÃO REDUZIDA - TVR</t>
  </si>
  <si>
    <t>TRANSECTO NÃO ABERTO COMPLETAMENTE</t>
  </si>
  <si>
    <t>OBS</t>
  </si>
  <si>
    <t>RESERVATÓRIO XINGU</t>
  </si>
  <si>
    <t>MC00200070</t>
  </si>
  <si>
    <t>MC00200065</t>
  </si>
  <si>
    <t>MC00200066</t>
  </si>
  <si>
    <t>MC00200071</t>
  </si>
  <si>
    <t>MC00200072</t>
  </si>
  <si>
    <t>MC00200067</t>
  </si>
  <si>
    <t>MC00200068</t>
  </si>
  <si>
    <t>MC00200073</t>
  </si>
  <si>
    <t>MC00200074</t>
  </si>
  <si>
    <t>MC00200069</t>
  </si>
  <si>
    <t>MC00200045</t>
  </si>
  <si>
    <t>MC00200050</t>
  </si>
  <si>
    <t>MC00200051</t>
  </si>
  <si>
    <t>MC00200046</t>
  </si>
  <si>
    <t>MC00200047</t>
  </si>
  <si>
    <t>MC00200052</t>
  </si>
  <si>
    <t>MC00200053</t>
  </si>
  <si>
    <t>MC00200048</t>
  </si>
  <si>
    <t>MC00200049</t>
  </si>
  <si>
    <t>MC00200054</t>
  </si>
  <si>
    <t>MC00200060</t>
  </si>
  <si>
    <t>MC00200075</t>
  </si>
  <si>
    <t>MC00200076</t>
  </si>
  <si>
    <t>MC00200061</t>
  </si>
  <si>
    <t>MC00200062</t>
  </si>
  <si>
    <t>MC00200077</t>
  </si>
  <si>
    <t>MC00200078</t>
  </si>
  <si>
    <t>MC00200063</t>
  </si>
  <si>
    <t>MC00200064</t>
  </si>
  <si>
    <t>MC00200079</t>
  </si>
  <si>
    <t>MC00200055</t>
  </si>
  <si>
    <t>MC00200080</t>
  </si>
  <si>
    <t>MC00200081</t>
  </si>
  <si>
    <t>MC00200056</t>
  </si>
  <si>
    <t>MC00200057</t>
  </si>
  <si>
    <t>MC00200082</t>
  </si>
  <si>
    <t>MC00200083</t>
  </si>
  <si>
    <t>MC00200058</t>
  </si>
  <si>
    <t>MC00200059</t>
  </si>
  <si>
    <t>MC00200084</t>
  </si>
  <si>
    <t>MC00200105</t>
  </si>
  <si>
    <t>MC00200106</t>
  </si>
  <si>
    <t>MC00200107</t>
  </si>
  <si>
    <t>MC00200108</t>
  </si>
  <si>
    <t>MC00200109</t>
  </si>
  <si>
    <t>MC00200110</t>
  </si>
  <si>
    <t>MC00200111</t>
  </si>
  <si>
    <t>MC00200112</t>
  </si>
  <si>
    <t>MC00200113</t>
  </si>
  <si>
    <t>MC00200114</t>
  </si>
  <si>
    <t>AMOSTRAGEM EM  ÁREA DE PASTAGEM</t>
  </si>
  <si>
    <t>TRANSECTO OBSTRUÍDO POR ÁRVORES</t>
  </si>
  <si>
    <t>MC00100023</t>
  </si>
  <si>
    <t>MC00100024</t>
  </si>
  <si>
    <t>MC00100025</t>
  </si>
  <si>
    <t>MC00100026</t>
  </si>
  <si>
    <t>MC00100027</t>
  </si>
  <si>
    <t>MC00100028</t>
  </si>
  <si>
    <t>MC00100029</t>
  </si>
  <si>
    <t>MC00100030</t>
  </si>
  <si>
    <t>MC00100031</t>
  </si>
  <si>
    <t>MC00100032</t>
  </si>
  <si>
    <t>MC00100033</t>
  </si>
  <si>
    <t>MC00100034</t>
  </si>
  <si>
    <t>MC00100035</t>
  </si>
  <si>
    <t>MC00100036</t>
  </si>
  <si>
    <t>MC00100037</t>
  </si>
  <si>
    <t>MC00100038</t>
  </si>
  <si>
    <t>MC00100039</t>
  </si>
  <si>
    <t>MC00100040</t>
  </si>
  <si>
    <t>MC00100013</t>
  </si>
  <si>
    <t>MC00100014</t>
  </si>
  <si>
    <t>MC00100015</t>
  </si>
  <si>
    <t>MC00100016</t>
  </si>
  <si>
    <t>MC00100017</t>
  </si>
  <si>
    <t>MC00100018</t>
  </si>
  <si>
    <t>MC00100041</t>
  </si>
  <si>
    <t>MC00100042</t>
  </si>
  <si>
    <t>MC00100019</t>
  </si>
  <si>
    <t>MC00100020</t>
  </si>
  <si>
    <t>MC00100022</t>
  </si>
  <si>
    <t>MC00100021</t>
  </si>
  <si>
    <t>MC00100002</t>
  </si>
  <si>
    <t>MC00100001</t>
  </si>
  <si>
    <t>MC00100004</t>
  </si>
  <si>
    <t>MC00100003</t>
  </si>
  <si>
    <t>MC00100006</t>
  </si>
  <si>
    <t>MC00100005</t>
  </si>
  <si>
    <t>MC00100008</t>
  </si>
  <si>
    <t>MC00100007</t>
  </si>
  <si>
    <t>MC00100010</t>
  </si>
  <si>
    <t>MC00100009</t>
  </si>
  <si>
    <t>10 KM</t>
  </si>
  <si>
    <t>APÓS TRÊS TRECHOS ALAGADOS QUE FORAM ATRAVESSADOS MESMO COM ÁGUA SOBRE OS TORNEZELOS E ATÉ SOBRE OS JOELHOS, ESSE ÚLTIMO ALAGAMENTO (1250 M) SE TORNOU INTRASPONÍVEL, JÁ QUE É UMA LAGOA COM MAIS DE 1 M DE PROFUNDIDADE COM JACARÉS</t>
  </si>
  <si>
    <t xml:space="preserve">NO TRANSECTO 10, HÁ PONTOS DE ALAGAMENTO NOS PONTOS 175 M, 1250 M E 2800 M, TORNANDO O CENSO VIÁVEL APENAS A PARTIR DO PONTO 2800 M, ACESSADO ATRAVÉS DA TRILHA DE ACESSO 3 </t>
  </si>
  <si>
    <t>NO TRANSECTO 10, HÁ PONTOS DE ALAGAMENTO NOS PONTOS 175 M, 1250 M E 2800 M, TORNANDO O CENSO VIÁVEL APENAS A PARTIR DO PONTO 2800 M, ACESSADO ATRAVÉS DA TRILHA DE ACESSO 3 (PONTO 3500), VIA TRANSECTO 9. NO INÍCIO DA MANHÃ CHOVIA MUITO FORTE, POR ISSO O ATRASO.</t>
  </si>
  <si>
    <t>A PARTIR DO PONTO 800 DO TRANSECTO 9, ENCONTRAMOS UM ENORME ALAGAMENTO, QUE NÃO HAVIA NO MOMENTO EM QUE ENTRAMOS NA MATA. A SITUAÇÃO FOI DE RISCO ALTO, POIS TIVEMOS QUE CAMINHAR E INCLUSIVE NADAR 800 M ATÉ QUE CONSEGUÍSSEMOS SAIR DAQUELA SITUAÇÃO. VOLTAR PELO TRANSECTO 10 SERIA INVIÁVEL, JÁ QUE ELE TAMBÉM ENCONTRAVA-SE ALAGADO NOS PONTOS 2800 M, 1250 M E 175 M. A OPÇÃO DE ATRAVESSAR A MATA NESSAS CONDIÇÕES SE DEU EXCLUSIVAMENTE NA TENTATIVA DE EVITAR A PERNOITE NO LOCAL SEM MANTIMENTOS.</t>
  </si>
  <si>
    <t>CENSO INTERROMPIDO POR PROBLEMAS DE SAÚDE COM O CONSULTOR ESPECIALISTA. A AMOSTRAGEM FOI REALIZADA EM 30/03/2012.</t>
  </si>
  <si>
    <t>PARCELA</t>
  </si>
  <si>
    <t>Nº DE ARMADILHAS</t>
  </si>
  <si>
    <t>DATA INICIAL</t>
  </si>
  <si>
    <t>DATA FINAL</t>
  </si>
  <si>
    <t>JUSANTE CASA FORÇA</t>
  </si>
  <si>
    <t>DISTÂNCIA PERCORRIDA</t>
  </si>
  <si>
    <t>A PARTIR DO PONTO 3600 M, O TRANSECTO ENCONTRA-SE INTRANSPONÍVEL POR FALTA DE TÉRMINO DE ABERTURA DA TRILHA.</t>
  </si>
  <si>
    <t>ALAGAMENTO NO PONTO DE 400 M.</t>
  </si>
  <si>
    <t>UMIDADE INICIAL</t>
  </si>
  <si>
    <t>UMIDADE FINAL</t>
  </si>
  <si>
    <t>TEMPERATURA MÍNIMA</t>
  </si>
  <si>
    <t>TEMPERATURA MÁXIMA</t>
  </si>
  <si>
    <t>UMIDADE MÍNIMA</t>
  </si>
  <si>
    <t>UMIDADE MÁXIMA</t>
  </si>
  <si>
    <t>MC00200100</t>
  </si>
  <si>
    <t>censo se iniciou em 3500m, foi interrompido em 5000m (8h18), reiniciado nos 3500m (9h06) e terminado no 0m</t>
  </si>
  <si>
    <t>MC00200095</t>
  </si>
  <si>
    <t>censo se iniciou em 3500m, foi interrompido em 5000m (14h18), reiniciado nos 3500m (14h43) e terminado em 2100.</t>
  </si>
  <si>
    <t>MC00200096</t>
  </si>
  <si>
    <t>censo se iniciou em 3500m, foi interrompido em 5000m (7h34), reiniciado nos 3500m (7h58) e terminado em 2100.</t>
  </si>
  <si>
    <t>MC00200101</t>
  </si>
  <si>
    <t>censo se iniciou em 3500m, foi interrompido em 5000m (14h50), reiniciado nos 3500m (15h28) e terminado no 0m.</t>
  </si>
  <si>
    <t>MC00200102</t>
  </si>
  <si>
    <t>MC00200097</t>
  </si>
  <si>
    <t>MC00200098</t>
  </si>
  <si>
    <t>MC00200103</t>
  </si>
  <si>
    <t>MC00200104</t>
  </si>
  <si>
    <t>MC00200099</t>
  </si>
  <si>
    <t>MC00200085</t>
  </si>
  <si>
    <t>tempo de amostragem não chega a 4:30 devido as áreas de pastagem que são percorridas mais rapidamente</t>
  </si>
  <si>
    <t>MC00200090</t>
  </si>
  <si>
    <t>MC00200091</t>
  </si>
  <si>
    <t>O censo foi interrompido das 7:56 até as 9:00 quando foi reiniciado.</t>
  </si>
  <si>
    <t>MC00200086</t>
  </si>
  <si>
    <t>MC00200087</t>
  </si>
  <si>
    <t>MC00200092</t>
  </si>
  <si>
    <t>MC00200093</t>
  </si>
  <si>
    <t>O censo foi interrompido das 6:50 as 8:10 quando foi recomeçado</t>
  </si>
  <si>
    <t>MC00200088</t>
  </si>
  <si>
    <t>MC00200089</t>
  </si>
  <si>
    <t>MC00200094</t>
  </si>
  <si>
    <t>O censo foi interrompido às 8:52 e reiniciado às 9:40.</t>
  </si>
  <si>
    <t>Amostragem não realizada porque o transecto ainda não foi aberto</t>
  </si>
  <si>
    <t>O censo foi interrompido às 13:48 e reiniciado às 13:55.</t>
  </si>
  <si>
    <t>O censo foi interrompido às 6:32 e reiniciado às 6:40.</t>
  </si>
  <si>
    <t>O censo foi interrompido às 13:54 e reiniciado às 14:00.</t>
  </si>
  <si>
    <t>O censo foi interrompido às 6:35 e reiniciado às 6:42.</t>
  </si>
  <si>
    <t>MC00200115</t>
  </si>
  <si>
    <t>MC00200116</t>
  </si>
  <si>
    <t>MC00200117</t>
  </si>
  <si>
    <t>MC00200118</t>
  </si>
  <si>
    <t>MC00200119</t>
  </si>
  <si>
    <t>MC00200120</t>
  </si>
  <si>
    <t>MC00200121</t>
  </si>
  <si>
    <t>MC00200122</t>
  </si>
  <si>
    <t>MC00200123</t>
  </si>
  <si>
    <t>MC00200124</t>
  </si>
  <si>
    <t>ENCONTRO FORTUITO - MAMIFEROS</t>
  </si>
  <si>
    <t>ENCONTRO FORTUITO</t>
  </si>
  <si>
    <t>FM00200002</t>
  </si>
  <si>
    <t>CONFLUÊNCIA IRIRI/XINGU</t>
  </si>
  <si>
    <t>?????</t>
  </si>
  <si>
    <t xml:space="preserve">TRANSECTO NÃO ABERTO </t>
  </si>
  <si>
    <t>15/4/2013</t>
  </si>
  <si>
    <t>14/4/2013</t>
  </si>
  <si>
    <t>13/4/2013</t>
  </si>
  <si>
    <t>16/4/2013</t>
  </si>
  <si>
    <t>17/4/2013</t>
  </si>
  <si>
    <t>18/4/2013</t>
  </si>
  <si>
    <t>19/4/2013</t>
  </si>
  <si>
    <t>20/4/2013</t>
  </si>
  <si>
    <t>21/4/2013</t>
  </si>
  <si>
    <t>22/4/2013</t>
  </si>
  <si>
    <t>23/4/2013</t>
  </si>
  <si>
    <t>24/4/2013</t>
  </si>
  <si>
    <t>25/4/2013</t>
  </si>
  <si>
    <t>ALAGAMENTO AO LONGO DE TODA A TRILHA</t>
  </si>
  <si>
    <t>Amostragem não realizada do segundo ao quinto dia</t>
  </si>
  <si>
    <t>ALAGAMENTO NOS PRIMEIROS 500m DA TRILHA</t>
  </si>
  <si>
    <t>Censo interrompido pela chuva</t>
  </si>
  <si>
    <t>10/042013</t>
  </si>
  <si>
    <t>A TRILHA POSSUI APENAS 3 KM</t>
  </si>
  <si>
    <t>ALAGAMENTO NOS 1500M INICIAIS</t>
  </si>
  <si>
    <t>2500M DA TRILHA ESTA INTERDITADA PELO PROPRIETÁRIO DA FAZENDA</t>
  </si>
  <si>
    <t>10 kM</t>
  </si>
  <si>
    <t>MC00300124</t>
  </si>
  <si>
    <t>MC00300125</t>
  </si>
  <si>
    <t>MC00300126</t>
  </si>
  <si>
    <t>MC00300127</t>
  </si>
  <si>
    <t>MC00300128</t>
  </si>
  <si>
    <t>MC00300129</t>
  </si>
  <si>
    <t>MC00300130</t>
  </si>
  <si>
    <t>MC00300131</t>
  </si>
  <si>
    <t>MC00300132</t>
  </si>
  <si>
    <t>MC00300133</t>
  </si>
  <si>
    <t>MC00300134</t>
  </si>
  <si>
    <t>MC00300135</t>
  </si>
  <si>
    <t>MC00300136</t>
  </si>
  <si>
    <t>MC00300137</t>
  </si>
  <si>
    <t>MC00300138</t>
  </si>
  <si>
    <t>MC00300139</t>
  </si>
  <si>
    <t>MC00300140</t>
  </si>
  <si>
    <t>MC00300141</t>
  </si>
  <si>
    <t>MC00300142</t>
  </si>
  <si>
    <t>MC00300143</t>
  </si>
  <si>
    <t>MC00300144</t>
  </si>
  <si>
    <t>MC00300145</t>
  </si>
  <si>
    <t>MC00300146</t>
  </si>
  <si>
    <t>MC00300147</t>
  </si>
  <si>
    <t>MC00300148</t>
  </si>
  <si>
    <t>MC00300149</t>
  </si>
  <si>
    <t>MC00300150</t>
  </si>
  <si>
    <t>MC00300151</t>
  </si>
  <si>
    <t>MC00300152</t>
  </si>
  <si>
    <t>MC00300153</t>
  </si>
  <si>
    <t>MC00300154</t>
  </si>
  <si>
    <t>MC00300155</t>
  </si>
  <si>
    <t>MC00300156</t>
  </si>
  <si>
    <t>MC00300157</t>
  </si>
  <si>
    <t>MC00300158</t>
  </si>
  <si>
    <t>MC00300159</t>
  </si>
  <si>
    <t>MC00300160</t>
  </si>
  <si>
    <t>MC00300161</t>
  </si>
  <si>
    <t>MC00300162</t>
  </si>
  <si>
    <t>MC00300163</t>
  </si>
  <si>
    <t>MC00300164</t>
  </si>
  <si>
    <t>MC00300165</t>
  </si>
  <si>
    <t>MC00300166</t>
  </si>
  <si>
    <t>MC00300167</t>
  </si>
  <si>
    <t>MC00300168</t>
  </si>
  <si>
    <t>MC00300169</t>
  </si>
  <si>
    <t>MC00300170</t>
  </si>
  <si>
    <t>MC00300171</t>
  </si>
  <si>
    <t>MC00300172</t>
  </si>
  <si>
    <t>MC00300173</t>
  </si>
  <si>
    <t>MC00300174</t>
  </si>
  <si>
    <t>MC00300175</t>
  </si>
  <si>
    <t>MC00300176</t>
  </si>
  <si>
    <t>MC00300177</t>
  </si>
  <si>
    <t>MC00300178</t>
  </si>
  <si>
    <t>MC00300179</t>
  </si>
  <si>
    <t>MC00300180</t>
  </si>
  <si>
    <t>MC00300181</t>
  </si>
  <si>
    <t>MC00300182</t>
  </si>
  <si>
    <t>MC00300183</t>
  </si>
  <si>
    <t>MC00300184</t>
  </si>
  <si>
    <t>MC00300185</t>
  </si>
  <si>
    <t>MC00300186</t>
  </si>
  <si>
    <t>MC00300187</t>
  </si>
  <si>
    <t>*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</si>
</sst>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h:mm;@"/>
    <numFmt numFmtId="179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/>
      <protection/>
    </xf>
    <xf numFmtId="1" fontId="43" fillId="0" borderId="0" xfId="0" applyNumberFormat="1" applyFont="1" applyFill="1" applyBorder="1" applyAlignment="1" applyProtection="1">
      <alignment horizontal="center" vertical="center"/>
      <protection/>
    </xf>
    <xf numFmtId="14" fontId="43" fillId="0" borderId="0" xfId="0" applyNumberFormat="1" applyFont="1" applyFill="1" applyBorder="1" applyAlignment="1" applyProtection="1">
      <alignment horizontal="center" vertical="center"/>
      <protection/>
    </xf>
    <xf numFmtId="178" fontId="4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hidden="1" locked="0"/>
    </xf>
    <xf numFmtId="14" fontId="42" fillId="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Fill="1" applyBorder="1" applyAlignment="1">
      <alignment horizontal="center" vertical="center"/>
    </xf>
    <xf numFmtId="10" fontId="42" fillId="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 applyProtection="1">
      <alignment horizontal="center" vertical="center"/>
      <protection/>
    </xf>
    <xf numFmtId="179" fontId="43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tos\03%20-%20C&#201;LULA%20-%20FAUNA%20E%20FLORA\7966%20-%20Norte%20Energia%20-%20MT%20de%20Fauna%20-%20UHE%20Belo%20Monte\Projeto\RELATORIO\Campanhas\C1\Morcegos\esforco_transec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tos\03%20-%20C&#201;LULA%20-%20FAUNA%20E%20FLORA\7966%20-%20Norte%20Energia%20-%20MT%20de%20Fauna%20-%20UHE%20Belo%20Monte\Projeto\RELATORIO\Campanhas\C1\Mastofauna\EA_MASTO_Belo%20Monte_C1_rev1_bi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exandrereispercequillo\Library\Mail%20Downloads\1-Piloto_fev.2012\DADOS_FAUNA_ESFOR&#199;O_pilo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GRUPO TAXONÔMICO"/>
      <sheetName val="MÉTODO FAUNA"/>
      <sheetName val="DESCRIÇÃO GERAL"/>
      <sheetName val="MÓDULO"/>
      <sheetName val="MUNICIPIOS"/>
      <sheetName val="Plan4"/>
      <sheetName val="DATUM"/>
    </sheetNames>
    <sheetDataSet>
      <sheetData sheetId="1">
        <row r="2">
          <cell r="A2" t="str">
            <v>AVIFAUNA TERRESTRE</v>
          </cell>
        </row>
        <row r="3">
          <cell r="A3" t="str">
            <v>DIPTERA: DROSOPHILIDAE (MOSCAS-DE-FRUTAS)</v>
          </cell>
        </row>
        <row r="4">
          <cell r="A4" t="str">
            <v>FAUNA SUBTERRANEA</v>
          </cell>
        </row>
        <row r="5">
          <cell r="A5" t="str">
            <v>HERPETOFAUNA TERRESTRE</v>
          </cell>
        </row>
        <row r="6">
          <cell r="A6" t="str">
            <v>HYMENOPTERA: EUGLOSSINI (ABELHAS-DE-ORQUÍDEAS)</v>
          </cell>
        </row>
        <row r="7">
          <cell r="A7" t="str">
            <v>MASTOFAUNA TERRESTRE</v>
          </cell>
        </row>
        <row r="8">
          <cell r="A8" t="str">
            <v>QUIROPTEROFAUNA</v>
          </cell>
        </row>
      </sheetData>
      <sheetData sheetId="2">
        <row r="2">
          <cell r="A2" t="str">
            <v>BUSCA ATIVA - ABELHAS</v>
          </cell>
          <cell r="C2" t="str">
            <v>PILOTO</v>
          </cell>
        </row>
        <row r="3">
          <cell r="A3" t="str">
            <v>CENSO - AVIFAUNA</v>
          </cell>
          <cell r="C3">
            <v>1</v>
          </cell>
        </row>
        <row r="4">
          <cell r="A4" t="str">
            <v>CENSO - MAMIFEROS</v>
          </cell>
          <cell r="C4">
            <v>2</v>
          </cell>
        </row>
        <row r="5">
          <cell r="A5" t="str">
            <v>GARRAFA - ABELHAS</v>
          </cell>
        </row>
        <row r="6">
          <cell r="A6" t="str">
            <v>ISCA - DIPTERA</v>
          </cell>
        </row>
        <row r="7">
          <cell r="A7" t="str">
            <v>PASCALIS - FAUNA SUBTERRANEA</v>
          </cell>
        </row>
        <row r="8">
          <cell r="A8" t="str">
            <v>PEDRAIS - MORCEGOS</v>
          </cell>
        </row>
        <row r="9">
          <cell r="A9" t="str">
            <v>PROCURA CAVERNA - MORCEGOS</v>
          </cell>
        </row>
        <row r="10">
          <cell r="A10" t="str">
            <v>PROCURA PARCELAS - HERPETOFAUNA</v>
          </cell>
        </row>
        <row r="11">
          <cell r="A11" t="str">
            <v>PROCURA TRANSECTOS - HERPETOFAUNA</v>
          </cell>
        </row>
        <row r="12">
          <cell r="A12" t="str">
            <v>QUADRATS - FAUNA SUBTERRANEA</v>
          </cell>
        </row>
        <row r="13">
          <cell r="A13" t="str">
            <v>REDE - AVIFAUNA</v>
          </cell>
        </row>
        <row r="14">
          <cell r="A14" t="str">
            <v>REDE CAVERNA - MORCEGOS</v>
          </cell>
        </row>
        <row r="15">
          <cell r="A15" t="str">
            <v>REDE PARCELA - MORCEGOS</v>
          </cell>
        </row>
        <row r="16">
          <cell r="A16" t="str">
            <v>SITIO REPRODUTIVO - HERPETOFAUNA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GRUPO TAXONÔMICO"/>
      <sheetName val="MÉTODO FAUNA"/>
      <sheetName val="DESCRIÇÃO GERAL"/>
      <sheetName val="MÓDULO"/>
      <sheetName val="MUNICIPIOS"/>
      <sheetName val="Plan4"/>
      <sheetName val="DATUM"/>
    </sheetNames>
    <sheetDataSet>
      <sheetData sheetId="3">
        <row r="2">
          <cell r="A2" t="str">
            <v>AVIFAUNA TERRESTRE</v>
          </cell>
          <cell r="B2" t="str">
            <v>REDE - AVIFAUNA</v>
          </cell>
          <cell r="C2" t="str">
            <v>10 REDES (12M) POR PARCELA (5H00-14H00); 3 DIAS</v>
          </cell>
          <cell r="D2" t="str">
            <v>25.920 H/REDE</v>
          </cell>
        </row>
        <row r="3">
          <cell r="A3" t="str">
            <v>AVIFAUNA TERRESTRE</v>
          </cell>
          <cell r="B3" t="str">
            <v>CENSO - AVIFAUNA</v>
          </cell>
          <cell r="C3" t="str">
            <v>CENSO TERRESTRE NOS TRANSECTOS; 11 PONTOS POR 10 MINUTOS NO PERÍODO 4H30 - 12H30; (10MIN); 3 DIAS CONSECUTIVOS</v>
          </cell>
          <cell r="D3" t="str">
            <v>384H</v>
          </cell>
        </row>
        <row r="4">
          <cell r="A4" t="str">
            <v>DIPTERA: DROSOPHILIDAE (MOSCAS-DE-FRUTAS)</v>
          </cell>
          <cell r="B4" t="str">
            <v>ISCA - DIPTERA</v>
          </cell>
          <cell r="C4" t="str">
            <v>4 ARMADILHAS COM ISCA DE BANANA POR PARCELA; 48 HORAS</v>
          </cell>
          <cell r="D4" t="str">
            <v>36.864 H/ ARMADILHA</v>
          </cell>
        </row>
        <row r="5">
          <cell r="A5" t="str">
            <v>FAUNA SUBTERRANEA</v>
          </cell>
          <cell r="B5" t="str">
            <v>PASCALIS - FAUNA SUBTERRANEA</v>
          </cell>
          <cell r="C5" t="str">
            <v>10 CAVERNAS - FAUNA AQUÁTICA; PROTOCOLO PROJETO PASCALIS</v>
          </cell>
          <cell r="D5" t="str">
            <v>10 DIAS</v>
          </cell>
        </row>
        <row r="6">
          <cell r="A6" t="str">
            <v>FAUNA SUBTERRANEA</v>
          </cell>
          <cell r="B6" t="str">
            <v>QUADRATS - FAUNA SUBTERRANEA</v>
          </cell>
          <cell r="C6" t="str">
            <v>10 CAVERNAS - MÉTODO DE QUADRATS</v>
          </cell>
          <cell r="D6" t="str">
            <v>10 DIAS</v>
          </cell>
        </row>
        <row r="7">
          <cell r="A7" t="str">
            <v>HERPETOFAUNA TERRESTRE</v>
          </cell>
          <cell r="B7" t="str">
            <v>PROCURA PARCELAS - HERPETOFAUNA</v>
          </cell>
          <cell r="C7" t="str">
            <v>PROCURA ATIVA LIMITADA POR TEMPO NAS PARCELAS;  SOMENTE 1 TRANSECTO DE CADA MÓDULO; 3 DIAS + 2 NOITES; 1H/OBSERVADOR; 2 OBSERVADORES</v>
          </cell>
          <cell r="D7" t="str">
            <v>480H</v>
          </cell>
        </row>
        <row r="8">
          <cell r="A8" t="str">
            <v>HERPETOFAUNA TERRESTRE</v>
          </cell>
          <cell r="B8" t="str">
            <v>PROCURA TRANSECTOS - HERPETOFAUNA</v>
          </cell>
          <cell r="C8" t="str">
            <v>PROCURA ATIVA LIMITADA POR TEMPO NOS TRANSECTOS; SOMENTE 1 TRANSECTO POR MÓDULO; 3 DIAS + 2 NOITES; 2 OBSERVADORES</v>
          </cell>
          <cell r="D8" t="str">
            <v>400H</v>
          </cell>
        </row>
        <row r="9">
          <cell r="A9" t="str">
            <v>HERPETOFAUNA TERRESTRE</v>
          </cell>
          <cell r="B9" t="str">
            <v>SITIO REPRODUTIVO - HERPETOFAUNA</v>
          </cell>
          <cell r="C9" t="str">
            <v>PROCURA  EM SÍTIOS REPRODUTIVOS; 4 HORAS/NOITE; 2 NOITES </v>
          </cell>
          <cell r="D9" t="str">
            <v>128H</v>
          </cell>
        </row>
        <row r="10">
          <cell r="A10" t="str">
            <v>HYMENOPTERA: EUGLOSSINI (ABELHAS-DE-ORQUÍDEAS)</v>
          </cell>
          <cell r="B10" t="str">
            <v>GARRAFA - ABELHAS</v>
          </cell>
          <cell r="C10" t="str">
            <v>3 ARMADILHAS ATRATIVAS (GARRAFAS) POR PARCELA; ATÉ 4 ESSÊNCIAS; 48 HORAS</v>
          </cell>
          <cell r="D10" t="str">
            <v>27.648 H/ ARMADILHA</v>
          </cell>
        </row>
        <row r="11">
          <cell r="A11" t="str">
            <v>HYMENOPTERA: EUGLOSSINI (ABELHAS-DE-ORQUÍDEAS)</v>
          </cell>
          <cell r="B11" t="str">
            <v>BUSCA ATIVA - ABELHAS</v>
          </cell>
          <cell r="C11" t="str">
            <v>BUSCA ATIVA NOS TRANSECTOS; 6H00 - 18H00; 2 DIAS CONSECUTIVOS</v>
          </cell>
          <cell r="D11" t="str">
            <v>256 H</v>
          </cell>
        </row>
        <row r="12">
          <cell r="A12" t="str">
            <v>MASTOFAUNA TERRESTRE</v>
          </cell>
          <cell r="B12" t="str">
            <v>CENSO - MAMIFEROS</v>
          </cell>
          <cell r="C12" t="str">
            <v>TRANSECTO LINEAR; UM TRANSECTO DAS 6H00 - 10H30 E OUTRO DAS 13H30 - 18H00; INVERTE DIA SEGUINTE; 5 DIAS CONSECUTIVOS </v>
          </cell>
          <cell r="D12" t="str">
            <v>400 KM</v>
          </cell>
        </row>
        <row r="13">
          <cell r="A13" t="str">
            <v>QUIROPTEROFAUNA</v>
          </cell>
          <cell r="B13" t="str">
            <v>PEDRAIS - MORCEGOS</v>
          </cell>
          <cell r="C13" t="str">
            <v>5 PEDRAIS (ÉPOCA SECA) E PROCURA POR ABRIGOS (ÉPOCA CHEIA); 10 REDES SEMPRE QUE POSSÍVEL; 3 HORAS; 3 DIAS</v>
          </cell>
          <cell r="D13" t="str">
            <v>450 H/REDE</v>
          </cell>
        </row>
        <row r="14">
          <cell r="A14" t="str">
            <v>QUIROPTEROFAUNA</v>
          </cell>
          <cell r="B14" t="str">
            <v>REDE PARCELA - MORCEGOS</v>
          </cell>
          <cell r="C14" t="str">
            <v>MÓDULOS TERRESTRES - 10 REDES (10M); SOMENTE A 1A PARCELA DE CADA TRANSECTO; SOMENTE EM 4 MÓDULOS (1,2,3,4); 18H00 - 0H00; 3 DIAS CONSECUTIVOS</v>
          </cell>
          <cell r="D14" t="str">
            <v>1.440 H/REDE</v>
          </cell>
        </row>
        <row r="15">
          <cell r="A15" t="str">
            <v>QUIROPTEROFAUNA</v>
          </cell>
          <cell r="B15" t="str">
            <v>REDE CAVERNA - MORCEGOS</v>
          </cell>
          <cell r="C15" t="str">
            <v>4 CAVERNAS; REDES-DE-NEBLINA; 5 DIAS/CAVERNA</v>
          </cell>
          <cell r="D15" t="str">
            <v>20 DIAS</v>
          </cell>
        </row>
        <row r="16">
          <cell r="A16" t="str">
            <v>QUIROPTEROFAUNA</v>
          </cell>
          <cell r="B16" t="str">
            <v>PROCURA CAVERNA - MORCEGOS</v>
          </cell>
          <cell r="C16" t="str">
            <v>4 CAVERNAS; PUÇÁS; 3 VEZES DE 30 MINUTOS; 3 DIAS/CAVERNA</v>
          </cell>
          <cell r="D16" t="str">
            <v>18 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GRUPO TAXONÔMICO"/>
      <sheetName val="MÉTODO FAUNA"/>
      <sheetName val="DESCRIÇÃO GERAL"/>
      <sheetName val="MÓDULO"/>
      <sheetName val="MUNICIPIOS"/>
      <sheetName val="Plan4"/>
      <sheetName val="DATUM"/>
    </sheetNames>
    <sheetDataSet>
      <sheetData sheetId="3">
        <row r="2">
          <cell r="B2" t="str">
            <v>REDE - AVIFAUNA</v>
          </cell>
          <cell r="C2" t="str">
            <v>10 REDES (12M) POR PARCELA (5H00-14H00); 3 DIAS</v>
          </cell>
          <cell r="D2" t="str">
            <v>25.920 H/REDE</v>
          </cell>
        </row>
        <row r="3">
          <cell r="B3" t="str">
            <v>CENSO - AVIFAUNA</v>
          </cell>
          <cell r="C3" t="str">
            <v>CENSO TERRESTRE NOS TRANSECTOS; 11 PONTOS POR 10 MINUTOS NO PERÍODO 4H30 - 12H30; (10MIN); 3 DIAS CONSECUTIVOS</v>
          </cell>
          <cell r="D3" t="str">
            <v>384H</v>
          </cell>
        </row>
        <row r="4">
          <cell r="B4" t="str">
            <v>ISCA - DIPTERA</v>
          </cell>
          <cell r="C4" t="str">
            <v>4 ARMADILHAS COM ISCA DE BANANA POR PARCELA; 48 HORAS</v>
          </cell>
          <cell r="D4" t="str">
            <v>36.864 H/ ARMADILHA</v>
          </cell>
        </row>
        <row r="5">
          <cell r="B5" t="str">
            <v>PASCALIS - FAUNA SUBTERRANEA</v>
          </cell>
          <cell r="C5" t="str">
            <v>10 CAVERNAS - FAUNA AQUÁTICA; PROTOCOLO PROJETO PASCALIS</v>
          </cell>
          <cell r="D5" t="str">
            <v>10 DIAS</v>
          </cell>
        </row>
        <row r="6">
          <cell r="B6" t="str">
            <v>QUADRATS - FAUNA SUBTERRANEA</v>
          </cell>
          <cell r="C6" t="str">
            <v>10 CAVERNAS - MÉTODO DE QUADRATS</v>
          </cell>
          <cell r="D6" t="str">
            <v>10 DIAS</v>
          </cell>
        </row>
        <row r="7">
          <cell r="B7" t="str">
            <v>PROCURA PARCELAS - HERPETOFAUNA</v>
          </cell>
          <cell r="C7" t="str">
            <v>PROCURA ATIVA LIMITADA POR TEMPO NAS PARCELAS;  SOMENTE 1 TRANSECTO DE CADA MÓDULO; 3 DIAS + 2 NOITES; 1H/OBSERVADOR; 2 OBSERVADORES</v>
          </cell>
          <cell r="D7" t="str">
            <v>480H</v>
          </cell>
        </row>
        <row r="8">
          <cell r="B8" t="str">
            <v>PROCURA TRANSECTOS - HERPETOFAUNA</v>
          </cell>
          <cell r="C8" t="str">
            <v>PROCURA ATIVA LIMITADA POR TEMPO NOS TRANSECTOS; SOMENTE 1 TRANSECTO POR MÓDULO; 3 DIAS + 2 NOITES; 2 OBSERVADORES</v>
          </cell>
          <cell r="D8" t="str">
            <v>400H</v>
          </cell>
        </row>
        <row r="9">
          <cell r="B9" t="str">
            <v>SITIO REPRODUTIVO - HERPETOFAUNA</v>
          </cell>
          <cell r="C9" t="str">
            <v>PROCURA  EM SÍTIOS REPRODUTIVOS; 4 HORAS/NOITE; 2 NOITES </v>
          </cell>
          <cell r="D9" t="str">
            <v>128H</v>
          </cell>
        </row>
        <row r="10">
          <cell r="B10" t="str">
            <v>GARRAFA - ABELHAS</v>
          </cell>
          <cell r="C10" t="str">
            <v>3 ARMADILHAS ATRATIVAS (GARRAFAS) POR PARCELA; ATÉ 4 ESSÊNCIAS; 48 HORAS</v>
          </cell>
          <cell r="D10" t="str">
            <v>27.648 H/ ARMADILHA</v>
          </cell>
        </row>
        <row r="11">
          <cell r="B11" t="str">
            <v>BUSCA ATIVA - ABELHAS</v>
          </cell>
          <cell r="C11" t="str">
            <v>BUSCA ATIVA NOS TRANSECTOS; 6H00 - 18H00; 2 DIAS CONSECUTIVOS</v>
          </cell>
          <cell r="D11" t="str">
            <v>256 H</v>
          </cell>
        </row>
        <row r="12">
          <cell r="B12" t="str">
            <v>CENSO - MAMIFEROS</v>
          </cell>
          <cell r="C12" t="str">
            <v>TRANSECTO LINEAR; UM TRANSECTO DAS 6H00 - 10H30 E OUTRO DAS 13H30 - 18H00; INVERTE DIA SEGUINTE; 5 DIAS CONSECUTIVOS </v>
          </cell>
          <cell r="D12" t="str">
            <v>400 KM</v>
          </cell>
        </row>
        <row r="13">
          <cell r="B13" t="str">
            <v>PEDRAIS - MORCEGOS</v>
          </cell>
          <cell r="C13" t="str">
            <v>5 PEDRAIS (ÉPOCA SECA) E PROCURA POR ABRIGOS (ÉPOCA CHEIA); 10 REDES SEMPRE QUE POSSÍVEL; 3 HORAS; 3 DIAS</v>
          </cell>
          <cell r="D13" t="str">
            <v>450 H/REDE</v>
          </cell>
        </row>
        <row r="14">
          <cell r="B14" t="str">
            <v>REDE PARCELA - MORCEGOS</v>
          </cell>
          <cell r="C14" t="str">
            <v>MÓDULOS TERRESTRES - 10 REDES (10M); SOMENTE A 1A PARCELA DE CADA TRANSECTO; SOMENTE EM 4 MÓDULOS (1,2,3,4); 18H00 - 0H00; 3 DIAS CONSECUTIVOS</v>
          </cell>
          <cell r="D14" t="str">
            <v>1.440 H/REDE</v>
          </cell>
        </row>
        <row r="15">
          <cell r="B15" t="str">
            <v>REDE CAVERNA - MORCEGOS</v>
          </cell>
          <cell r="C15" t="str">
            <v>4 CAVERNAS; REDES-DE-NEBLINA; 5 DIAS/CAVERNA</v>
          </cell>
          <cell r="D15" t="str">
            <v>20 DIAS</v>
          </cell>
        </row>
        <row r="16">
          <cell r="B16" t="str">
            <v>PROCURA CAVERNA - MORCEGOS</v>
          </cell>
          <cell r="C16" t="str">
            <v>4 CAVERNAS; PUÇÁS; 3 VEZES DE 30 MINUTOS; 3 DIAS/CAVERNA</v>
          </cell>
          <cell r="D16" t="str">
            <v>18 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9"/>
  <sheetViews>
    <sheetView tabSelected="1" zoomScale="85" zoomScaleNormal="85" zoomScalePageLayoutView="0" workbookViewId="0" topLeftCell="A1">
      <selection activeCell="AF170" sqref="AF170"/>
    </sheetView>
  </sheetViews>
  <sheetFormatPr defaultColWidth="13.140625" defaultRowHeight="15"/>
  <cols>
    <col min="1" max="1" width="13.7109375" style="1" bestFit="1" customWidth="1"/>
    <col min="2" max="2" width="11.7109375" style="1" bestFit="1" customWidth="1"/>
    <col min="3" max="3" width="26.140625" style="1" bestFit="1" customWidth="1"/>
    <col min="4" max="4" width="22.57421875" style="1" bestFit="1" customWidth="1"/>
    <col min="5" max="5" width="127.28125" style="1" bestFit="1" customWidth="1"/>
    <col min="6" max="6" width="39.28125" style="1" bestFit="1" customWidth="1"/>
    <col min="7" max="7" width="9.140625" style="1" bestFit="1" customWidth="1"/>
    <col min="8" max="8" width="12.421875" style="1" bestFit="1" customWidth="1"/>
    <col min="9" max="9" width="9.7109375" style="1" bestFit="1" customWidth="1"/>
    <col min="10" max="10" width="32.8515625" style="1" bestFit="1" customWidth="1"/>
    <col min="11" max="11" width="19.28125" style="1" bestFit="1" customWidth="1"/>
    <col min="12" max="12" width="13.421875" style="1" bestFit="1" customWidth="1"/>
    <col min="13" max="13" width="12.140625" style="1" bestFit="1" customWidth="1"/>
    <col min="14" max="14" width="13.7109375" style="1" bestFit="1" customWidth="1"/>
    <col min="15" max="15" width="12.421875" style="1" bestFit="1" customWidth="1"/>
    <col min="16" max="16" width="24.7109375" style="1" bestFit="1" customWidth="1"/>
    <col min="17" max="17" width="26.7109375" style="1" bestFit="1" customWidth="1"/>
    <col min="18" max="18" width="26.57421875" style="1" bestFit="1" customWidth="1"/>
    <col min="19" max="19" width="25.28125" style="1" bestFit="1" customWidth="1"/>
    <col min="20" max="20" width="25.140625" style="1" bestFit="1" customWidth="1"/>
    <col min="21" max="21" width="7.7109375" style="1" bestFit="1" customWidth="1"/>
    <col min="22" max="22" width="24.28125" style="1" bestFit="1" customWidth="1"/>
    <col min="23" max="23" width="22.57421875" style="1" bestFit="1" customWidth="1"/>
    <col min="24" max="24" width="22.7109375" style="1" bestFit="1" customWidth="1"/>
    <col min="25" max="25" width="21.28125" style="1" bestFit="1" customWidth="1"/>
    <col min="26" max="26" width="17.00390625" style="1" bestFit="1" customWidth="1"/>
    <col min="27" max="27" width="15.7109375" style="1" bestFit="1" customWidth="1"/>
    <col min="28" max="28" width="22.8515625" style="1" bestFit="1" customWidth="1"/>
    <col min="29" max="29" width="23.57421875" style="1" bestFit="1" customWidth="1"/>
    <col min="30" max="30" width="17.140625" style="1" bestFit="1" customWidth="1"/>
    <col min="31" max="31" width="17.8515625" style="1" bestFit="1" customWidth="1"/>
    <col min="32" max="32" width="190.421875" style="1" bestFit="1" customWidth="1"/>
    <col min="33" max="33" width="46.00390625" style="3" bestFit="1" customWidth="1"/>
    <col min="34" max="16384" width="13.140625" style="1" customWidth="1"/>
  </cols>
  <sheetData>
    <row r="1" spans="1:33" s="2" customFormat="1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128</v>
      </c>
      <c r="J1" s="4" t="s">
        <v>8</v>
      </c>
      <c r="K1" s="4" t="s">
        <v>129</v>
      </c>
      <c r="L1" s="6" t="s">
        <v>130</v>
      </c>
      <c r="M1" s="6" t="s">
        <v>131</v>
      </c>
      <c r="N1" s="7" t="s">
        <v>9</v>
      </c>
      <c r="O1" s="7" t="s">
        <v>10</v>
      </c>
      <c r="P1" s="4" t="s">
        <v>11</v>
      </c>
      <c r="Q1" s="29" t="s">
        <v>12</v>
      </c>
      <c r="R1" s="29" t="s">
        <v>13</v>
      </c>
      <c r="S1" s="29" t="s">
        <v>14</v>
      </c>
      <c r="T1" s="29" t="s">
        <v>15</v>
      </c>
      <c r="U1" s="4" t="s">
        <v>16</v>
      </c>
      <c r="V1" s="4" t="s">
        <v>133</v>
      </c>
      <c r="W1" s="30" t="s">
        <v>17</v>
      </c>
      <c r="X1" s="29" t="s">
        <v>18</v>
      </c>
      <c r="Y1" s="29" t="s">
        <v>19</v>
      </c>
      <c r="Z1" s="29" t="s">
        <v>136</v>
      </c>
      <c r="AA1" s="29" t="s">
        <v>137</v>
      </c>
      <c r="AB1" s="29" t="s">
        <v>138</v>
      </c>
      <c r="AC1" s="29" t="s">
        <v>139</v>
      </c>
      <c r="AD1" s="29" t="s">
        <v>140</v>
      </c>
      <c r="AE1" s="29" t="s">
        <v>141</v>
      </c>
      <c r="AF1" s="4" t="s">
        <v>20</v>
      </c>
      <c r="AG1" s="4" t="s">
        <v>28</v>
      </c>
    </row>
    <row r="2" spans="1:32" ht="25.5">
      <c r="A2" s="8" t="s">
        <v>82</v>
      </c>
      <c r="B2" s="9">
        <v>1</v>
      </c>
      <c r="C2" s="8" t="s">
        <v>22</v>
      </c>
      <c r="D2" s="10" t="str">
        <f aca="true" t="shared" si="0" ref="D2:D16">IF(ISERROR(VLOOKUP(C2,geral,2,FALSE))," ",VLOOKUP(C2,geral,2,FALSE))</f>
        <v>CENSO - MAMIFEROS</v>
      </c>
      <c r="E2" s="10" t="str">
        <f>IF(ISERROR(VLOOKUP($D2,'[3]DESCRIÇÃO GERAL'!$B$2:$D$16,2,FALSE))," ",VLOOKUP($D2,'[3]DESCRIÇÃO GERAL'!$B$2:$D$16,2,FALSE))</f>
        <v>TRANSECTO LINEAR; UM TRANSECTO DAS 6H00 - 10H30 E OUTRO DAS 13H30 - 18H00; INVERTE DIA SEGUINTE; 5 DIAS CONSECUTIVOS </v>
      </c>
      <c r="F2" s="10" t="s">
        <v>122</v>
      </c>
      <c r="G2" s="9">
        <v>6</v>
      </c>
      <c r="H2" s="9">
        <v>1</v>
      </c>
      <c r="I2" s="9"/>
      <c r="J2" s="10" t="s">
        <v>23</v>
      </c>
      <c r="K2" s="10"/>
      <c r="L2" s="11">
        <v>40962</v>
      </c>
      <c r="M2" s="11">
        <v>40962</v>
      </c>
      <c r="N2" s="12">
        <v>0.3020833333333333</v>
      </c>
      <c r="O2" s="12">
        <v>0.4375</v>
      </c>
      <c r="P2" s="13">
        <v>195</v>
      </c>
      <c r="Q2" s="14">
        <v>402107.312098</v>
      </c>
      <c r="R2" s="14">
        <v>9631454.08965</v>
      </c>
      <c r="S2" s="14">
        <v>403556.905153</v>
      </c>
      <c r="T2" s="14">
        <v>9631440.68067</v>
      </c>
      <c r="U2" s="8" t="s">
        <v>21</v>
      </c>
      <c r="V2" s="8">
        <v>3350</v>
      </c>
      <c r="W2" s="15">
        <v>0.3</v>
      </c>
      <c r="X2" s="9"/>
      <c r="Y2" s="9"/>
      <c r="Z2" s="9"/>
      <c r="AA2" s="9"/>
      <c r="AB2" s="9"/>
      <c r="AC2" s="9"/>
      <c r="AD2" s="9"/>
      <c r="AE2" s="9"/>
      <c r="AF2" s="8" t="s">
        <v>27</v>
      </c>
    </row>
    <row r="3" spans="1:32" ht="25.5">
      <c r="A3" s="8" t="s">
        <v>83</v>
      </c>
      <c r="B3" s="9">
        <v>1</v>
      </c>
      <c r="C3" s="8" t="s">
        <v>22</v>
      </c>
      <c r="D3" s="10" t="str">
        <f t="shared" si="0"/>
        <v>CENSO - MAMIFEROS</v>
      </c>
      <c r="E3" s="10" t="str">
        <f>IF(ISERROR(VLOOKUP($D3,'[3]DESCRIÇÃO GERAL'!$B$2:$D$16,2,FALSE))," ",VLOOKUP($D3,'[3]DESCRIÇÃO GERAL'!$B$2:$D$16,2,FALSE))</f>
        <v>TRANSECTO LINEAR; UM TRANSECTO DAS 6H00 - 10H30 E OUTRO DAS 13H30 - 18H00; INVERTE DIA SEGUINTE; 5 DIAS CONSECUTIVOS </v>
      </c>
      <c r="F3" s="10" t="s">
        <v>122</v>
      </c>
      <c r="G3" s="9">
        <v>6</v>
      </c>
      <c r="H3" s="9">
        <v>2</v>
      </c>
      <c r="I3" s="9"/>
      <c r="J3" s="10" t="s">
        <v>23</v>
      </c>
      <c r="K3" s="10"/>
      <c r="L3" s="11">
        <v>40962</v>
      </c>
      <c r="M3" s="11">
        <v>40962</v>
      </c>
      <c r="N3" s="12">
        <v>0.5319444444444444</v>
      </c>
      <c r="O3" s="12">
        <v>0.6625</v>
      </c>
      <c r="P3" s="13">
        <v>188</v>
      </c>
      <c r="Q3" s="14">
        <v>402100.001567</v>
      </c>
      <c r="R3" s="14">
        <v>9632457.62622</v>
      </c>
      <c r="S3" s="14">
        <v>407099.061211</v>
      </c>
      <c r="T3" s="14">
        <v>9632553.63271</v>
      </c>
      <c r="U3" s="8" t="s">
        <v>21</v>
      </c>
      <c r="V3" s="8">
        <v>5000</v>
      </c>
      <c r="W3" s="15">
        <v>0.85</v>
      </c>
      <c r="X3" s="9"/>
      <c r="Y3" s="9"/>
      <c r="Z3" s="9"/>
      <c r="AA3" s="9"/>
      <c r="AB3" s="9"/>
      <c r="AC3" s="9"/>
      <c r="AD3" s="9"/>
      <c r="AE3" s="9"/>
      <c r="AF3" s="8"/>
    </row>
    <row r="4" spans="1:32" ht="25.5">
      <c r="A4" s="8" t="s">
        <v>84</v>
      </c>
      <c r="B4" s="9">
        <v>1</v>
      </c>
      <c r="C4" s="8" t="s">
        <v>22</v>
      </c>
      <c r="D4" s="10" t="str">
        <f t="shared" si="0"/>
        <v>CENSO - MAMIFEROS</v>
      </c>
      <c r="E4" s="10" t="str">
        <f>IF(ISERROR(VLOOKUP($D4,'[3]DESCRIÇÃO GERAL'!$B$2:$D$16,2,FALSE))," ",VLOOKUP($D4,'[3]DESCRIÇÃO GERAL'!$B$2:$D$16,2,FALSE))</f>
        <v>TRANSECTO LINEAR; UM TRANSECTO DAS 6H00 - 10H30 E OUTRO DAS 13H30 - 18H00; INVERTE DIA SEGUINTE; 5 DIAS CONSECUTIVOS </v>
      </c>
      <c r="F4" s="10" t="s">
        <v>122</v>
      </c>
      <c r="G4" s="9">
        <v>7</v>
      </c>
      <c r="H4" s="9">
        <v>1</v>
      </c>
      <c r="I4" s="9"/>
      <c r="J4" s="10" t="s">
        <v>23</v>
      </c>
      <c r="K4" s="10"/>
      <c r="L4" s="11">
        <v>40962</v>
      </c>
      <c r="M4" s="11">
        <v>40962</v>
      </c>
      <c r="N4" s="12">
        <v>0.5625</v>
      </c>
      <c r="O4" s="12">
        <v>0.7395833333333334</v>
      </c>
      <c r="P4" s="13">
        <v>255</v>
      </c>
      <c r="Q4" s="14">
        <v>413896.469123</v>
      </c>
      <c r="R4" s="14">
        <v>9640284.45802</v>
      </c>
      <c r="S4" s="14">
        <v>409174.250485</v>
      </c>
      <c r="T4" s="14">
        <v>9641927.82377</v>
      </c>
      <c r="U4" s="8" t="s">
        <v>21</v>
      </c>
      <c r="V4" s="8">
        <v>5000</v>
      </c>
      <c r="W4" s="15">
        <v>0.45</v>
      </c>
      <c r="X4" s="9"/>
      <c r="Y4" s="9"/>
      <c r="Z4" s="9"/>
      <c r="AA4" s="9"/>
      <c r="AB4" s="9"/>
      <c r="AC4" s="9"/>
      <c r="AD4" s="9"/>
      <c r="AE4" s="9"/>
      <c r="AF4" s="8"/>
    </row>
    <row r="5" spans="1:32" ht="25.5">
      <c r="A5" s="8" t="s">
        <v>85</v>
      </c>
      <c r="B5" s="9">
        <v>1</v>
      </c>
      <c r="C5" s="8" t="s">
        <v>22</v>
      </c>
      <c r="D5" s="10" t="str">
        <f t="shared" si="0"/>
        <v>CENSO - MAMIFEROS</v>
      </c>
      <c r="E5" s="10" t="str">
        <f>IF(ISERROR(VLOOKUP($D5,'[3]DESCRIÇÃO GERAL'!$B$2:$D$16,2,FALSE))," ",VLOOKUP($D5,'[3]DESCRIÇÃO GERAL'!$B$2:$D$16,2,FALSE))</f>
        <v>TRANSECTO LINEAR; UM TRANSECTO DAS 6H00 - 10H30 E OUTRO DAS 13H30 - 18H00; INVERTE DIA SEGUINTE; 5 DIAS CONSECUTIVOS </v>
      </c>
      <c r="F5" s="10" t="s">
        <v>122</v>
      </c>
      <c r="G5" s="9">
        <v>7</v>
      </c>
      <c r="H5" s="9">
        <v>2</v>
      </c>
      <c r="I5" s="9"/>
      <c r="J5" s="10" t="s">
        <v>23</v>
      </c>
      <c r="K5" s="10"/>
      <c r="L5" s="11">
        <v>40962</v>
      </c>
      <c r="M5" s="11">
        <v>40962</v>
      </c>
      <c r="N5" s="12">
        <v>0.2916666666666667</v>
      </c>
      <c r="O5" s="12">
        <v>0.4791666666666667</v>
      </c>
      <c r="P5" s="13">
        <v>270</v>
      </c>
      <c r="Q5" s="14">
        <v>413568.715158</v>
      </c>
      <c r="R5" s="14">
        <v>9639339.69506</v>
      </c>
      <c r="S5" s="14">
        <v>408846.496395</v>
      </c>
      <c r="T5" s="14">
        <v>9640983.0603</v>
      </c>
      <c r="U5" s="8" t="s">
        <v>21</v>
      </c>
      <c r="V5" s="8">
        <v>5000</v>
      </c>
      <c r="W5" s="15">
        <v>0.2</v>
      </c>
      <c r="X5" s="9"/>
      <c r="Y5" s="9"/>
      <c r="Z5" s="9"/>
      <c r="AA5" s="9"/>
      <c r="AB5" s="9"/>
      <c r="AC5" s="9"/>
      <c r="AD5" s="9"/>
      <c r="AE5" s="9"/>
      <c r="AF5" s="8"/>
    </row>
    <row r="6" spans="1:32" ht="25.5">
      <c r="A6" s="16" t="s">
        <v>86</v>
      </c>
      <c r="B6" s="9">
        <v>1</v>
      </c>
      <c r="C6" s="8" t="s">
        <v>22</v>
      </c>
      <c r="D6" s="10" t="str">
        <f t="shared" si="0"/>
        <v>CENSO - MAMIFEROS</v>
      </c>
      <c r="E6" s="10" t="str">
        <f>IF(ISERROR(VLOOKUP($D6,'[3]DESCRIÇÃO GERAL'!$B$2:$D$16,2,FALSE))," ",VLOOKUP($D6,'[3]DESCRIÇÃO GERAL'!$B$2:$D$16,2,FALSE))</f>
        <v>TRANSECTO LINEAR; UM TRANSECTO DAS 6H00 - 10H30 E OUTRO DAS 13H30 - 18H00; INVERTE DIA SEGUINTE; 5 DIAS CONSECUTIVOS </v>
      </c>
      <c r="F6" s="10" t="s">
        <v>122</v>
      </c>
      <c r="G6" s="9">
        <v>6</v>
      </c>
      <c r="H6" s="9">
        <v>2</v>
      </c>
      <c r="I6" s="9"/>
      <c r="J6" s="10" t="s">
        <v>23</v>
      </c>
      <c r="K6" s="10"/>
      <c r="L6" s="11">
        <v>40963</v>
      </c>
      <c r="M6" s="11">
        <v>40963</v>
      </c>
      <c r="N6" s="12">
        <v>0.28750000000000003</v>
      </c>
      <c r="O6" s="12">
        <v>0.48194444444444445</v>
      </c>
      <c r="P6" s="13">
        <v>280</v>
      </c>
      <c r="Q6" s="14">
        <v>402100.001567</v>
      </c>
      <c r="R6" s="14">
        <v>9632457.62622</v>
      </c>
      <c r="S6" s="14">
        <v>407099.061211</v>
      </c>
      <c r="T6" s="14">
        <v>9632553.63271</v>
      </c>
      <c r="U6" s="8" t="s">
        <v>21</v>
      </c>
      <c r="V6" s="8">
        <v>5000</v>
      </c>
      <c r="W6" s="15">
        <v>0</v>
      </c>
      <c r="X6" s="9"/>
      <c r="Y6" s="9"/>
      <c r="Z6" s="9"/>
      <c r="AA6" s="9"/>
      <c r="AB6" s="9"/>
      <c r="AC6" s="9"/>
      <c r="AD6" s="9"/>
      <c r="AE6" s="9"/>
      <c r="AF6" s="8"/>
    </row>
    <row r="7" spans="1:32" ht="25.5">
      <c r="A7" s="8" t="s">
        <v>87</v>
      </c>
      <c r="B7" s="9">
        <v>1</v>
      </c>
      <c r="C7" s="8" t="s">
        <v>22</v>
      </c>
      <c r="D7" s="10" t="str">
        <f t="shared" si="0"/>
        <v>CENSO - MAMIFEROS</v>
      </c>
      <c r="E7" s="10" t="str">
        <f>IF(ISERROR(VLOOKUP($D7,'[3]DESCRIÇÃO GERAL'!$B$2:$D$16,2,FALSE))," ",VLOOKUP($D7,'[3]DESCRIÇÃO GERAL'!$B$2:$D$16,2,FALSE))</f>
        <v>TRANSECTO LINEAR; UM TRANSECTO DAS 6H00 - 10H30 E OUTRO DAS 13H30 - 18H00; INVERTE DIA SEGUINTE; 5 DIAS CONSECUTIVOS </v>
      </c>
      <c r="F7" s="10" t="s">
        <v>122</v>
      </c>
      <c r="G7" s="9">
        <v>7</v>
      </c>
      <c r="H7" s="9">
        <v>1</v>
      </c>
      <c r="I7" s="9"/>
      <c r="J7" s="10" t="s">
        <v>23</v>
      </c>
      <c r="K7" s="10"/>
      <c r="L7" s="11">
        <v>40963</v>
      </c>
      <c r="M7" s="11">
        <v>40963</v>
      </c>
      <c r="N7" s="12">
        <v>0.2986111111111111</v>
      </c>
      <c r="O7" s="12">
        <v>0.4479166666666667</v>
      </c>
      <c r="P7" s="13">
        <v>215</v>
      </c>
      <c r="Q7" s="14">
        <v>413896.469123</v>
      </c>
      <c r="R7" s="14">
        <v>9640284.45802</v>
      </c>
      <c r="S7" s="14">
        <v>409174.250485</v>
      </c>
      <c r="T7" s="14">
        <v>9641927.82377</v>
      </c>
      <c r="U7" s="8" t="s">
        <v>21</v>
      </c>
      <c r="V7" s="8">
        <v>5000</v>
      </c>
      <c r="W7" s="15">
        <v>0</v>
      </c>
      <c r="X7" s="9"/>
      <c r="Y7" s="9"/>
      <c r="Z7" s="9"/>
      <c r="AA7" s="9"/>
      <c r="AB7" s="9"/>
      <c r="AC7" s="9"/>
      <c r="AD7" s="9"/>
      <c r="AE7" s="9"/>
      <c r="AF7" s="8"/>
    </row>
    <row r="8" spans="1:32" ht="25.5">
      <c r="A8" s="8" t="s">
        <v>88</v>
      </c>
      <c r="B8" s="9">
        <v>1</v>
      </c>
      <c r="C8" s="8" t="s">
        <v>22</v>
      </c>
      <c r="D8" s="10" t="str">
        <f t="shared" si="0"/>
        <v>CENSO - MAMIFEROS</v>
      </c>
      <c r="E8" s="10" t="str">
        <f>IF(ISERROR(VLOOKUP($D8,'[3]DESCRIÇÃO GERAL'!$B$2:$D$16,2,FALSE))," ",VLOOKUP($D8,'[3]DESCRIÇÃO GERAL'!$B$2:$D$16,2,FALSE))</f>
        <v>TRANSECTO LINEAR; UM TRANSECTO DAS 6H00 - 10H30 E OUTRO DAS 13H30 - 18H00; INVERTE DIA SEGUINTE; 5 DIAS CONSECUTIVOS </v>
      </c>
      <c r="F8" s="10" t="s">
        <v>122</v>
      </c>
      <c r="G8" s="9">
        <v>7</v>
      </c>
      <c r="H8" s="9">
        <v>2</v>
      </c>
      <c r="I8" s="9"/>
      <c r="J8" s="10" t="s">
        <v>23</v>
      </c>
      <c r="K8" s="10"/>
      <c r="L8" s="11">
        <v>40963</v>
      </c>
      <c r="M8" s="11">
        <v>40963</v>
      </c>
      <c r="N8" s="12">
        <v>0.5625</v>
      </c>
      <c r="O8" s="12">
        <v>0.7534722222222222</v>
      </c>
      <c r="P8" s="13">
        <v>275</v>
      </c>
      <c r="Q8" s="14">
        <v>413568.715158</v>
      </c>
      <c r="R8" s="14">
        <v>9639339.69506</v>
      </c>
      <c r="S8" s="14">
        <v>408846.496395</v>
      </c>
      <c r="T8" s="14">
        <v>9640983.0603</v>
      </c>
      <c r="U8" s="8" t="s">
        <v>21</v>
      </c>
      <c r="V8" s="8">
        <v>5000</v>
      </c>
      <c r="W8" s="15">
        <v>0.12</v>
      </c>
      <c r="X8" s="9"/>
      <c r="Y8" s="9"/>
      <c r="Z8" s="9"/>
      <c r="AA8" s="9"/>
      <c r="AB8" s="9"/>
      <c r="AC8" s="9"/>
      <c r="AD8" s="9"/>
      <c r="AE8" s="9"/>
      <c r="AF8" s="8"/>
    </row>
    <row r="9" spans="1:32" ht="25.5">
      <c r="A9" s="8" t="s">
        <v>89</v>
      </c>
      <c r="B9" s="9">
        <v>1</v>
      </c>
      <c r="C9" s="8" t="s">
        <v>22</v>
      </c>
      <c r="D9" s="10" t="str">
        <f t="shared" si="0"/>
        <v>CENSO - MAMIFEROS</v>
      </c>
      <c r="E9" s="10" t="str">
        <f>IF(ISERROR(VLOOKUP($D9,'[3]DESCRIÇÃO GERAL'!$B$2:$D$16,2,FALSE))," ",VLOOKUP($D9,'[3]DESCRIÇÃO GERAL'!$B$2:$D$16,2,FALSE))</f>
        <v>TRANSECTO LINEAR; UM TRANSECTO DAS 6H00 - 10H30 E OUTRO DAS 13H30 - 18H00; INVERTE DIA SEGUINTE; 5 DIAS CONSECUTIVOS </v>
      </c>
      <c r="F9" s="10" t="s">
        <v>122</v>
      </c>
      <c r="G9" s="9">
        <v>6</v>
      </c>
      <c r="H9" s="9">
        <v>1</v>
      </c>
      <c r="I9" s="9"/>
      <c r="J9" s="10" t="s">
        <v>23</v>
      </c>
      <c r="K9" s="10"/>
      <c r="L9" s="11">
        <v>40965</v>
      </c>
      <c r="M9" s="11">
        <v>40965</v>
      </c>
      <c r="N9" s="12">
        <v>0.5625</v>
      </c>
      <c r="O9" s="12">
        <v>0.6631944444444444</v>
      </c>
      <c r="P9" s="13">
        <v>145</v>
      </c>
      <c r="Q9" s="14">
        <v>402107.312098</v>
      </c>
      <c r="R9" s="14">
        <v>9631454.08965</v>
      </c>
      <c r="S9" s="14">
        <v>403556.905153</v>
      </c>
      <c r="T9" s="14">
        <v>9631440.68067</v>
      </c>
      <c r="U9" s="8" t="s">
        <v>21</v>
      </c>
      <c r="V9" s="8">
        <v>3350</v>
      </c>
      <c r="W9" s="15">
        <v>0</v>
      </c>
      <c r="X9" s="9"/>
      <c r="Y9" s="9"/>
      <c r="Z9" s="9"/>
      <c r="AA9" s="9"/>
      <c r="AB9" s="9"/>
      <c r="AC9" s="9"/>
      <c r="AD9" s="9"/>
      <c r="AE9" s="9"/>
      <c r="AF9" s="8" t="s">
        <v>27</v>
      </c>
    </row>
    <row r="10" spans="1:32" ht="25.5">
      <c r="A10" s="8" t="s">
        <v>90</v>
      </c>
      <c r="B10" s="9">
        <v>1</v>
      </c>
      <c r="C10" s="8" t="s">
        <v>22</v>
      </c>
      <c r="D10" s="10" t="str">
        <f t="shared" si="0"/>
        <v>CENSO - MAMIFEROS</v>
      </c>
      <c r="E10" s="10" t="str">
        <f>IF(ISERROR(VLOOKUP($D10,'[3]DESCRIÇÃO GERAL'!$B$2:$D$16,2,FALSE))," ",VLOOKUP($D10,'[3]DESCRIÇÃO GERAL'!$B$2:$D$16,2,FALSE))</f>
        <v>TRANSECTO LINEAR; UM TRANSECTO DAS 6H00 - 10H30 E OUTRO DAS 13H30 - 18H00; INVERTE DIA SEGUINTE; 5 DIAS CONSECUTIVOS </v>
      </c>
      <c r="F10" s="10" t="s">
        <v>122</v>
      </c>
      <c r="G10" s="9">
        <v>6</v>
      </c>
      <c r="H10" s="9">
        <v>2</v>
      </c>
      <c r="I10" s="9"/>
      <c r="J10" s="10" t="s">
        <v>23</v>
      </c>
      <c r="K10" s="10"/>
      <c r="L10" s="11">
        <v>40965</v>
      </c>
      <c r="M10" s="11">
        <v>40965</v>
      </c>
      <c r="N10" s="12">
        <v>0.27847222222222223</v>
      </c>
      <c r="O10" s="12">
        <v>0.44236111111111115</v>
      </c>
      <c r="P10" s="13">
        <v>236</v>
      </c>
      <c r="Q10" s="14">
        <v>402100.001567</v>
      </c>
      <c r="R10" s="14">
        <v>9632457.62622</v>
      </c>
      <c r="S10" s="14">
        <v>407099.061211</v>
      </c>
      <c r="T10" s="14">
        <v>9632553.63271</v>
      </c>
      <c r="U10" s="8" t="s">
        <v>21</v>
      </c>
      <c r="V10" s="8">
        <v>5000</v>
      </c>
      <c r="W10" s="15">
        <v>0</v>
      </c>
      <c r="X10" s="9"/>
      <c r="Y10" s="9"/>
      <c r="Z10" s="9"/>
      <c r="AA10" s="9"/>
      <c r="AB10" s="9"/>
      <c r="AC10" s="9"/>
      <c r="AD10" s="9"/>
      <c r="AE10" s="9"/>
      <c r="AF10" s="8"/>
    </row>
    <row r="11" spans="1:32" ht="25.5">
      <c r="A11" s="8" t="s">
        <v>91</v>
      </c>
      <c r="B11" s="9">
        <v>1</v>
      </c>
      <c r="C11" s="8" t="s">
        <v>22</v>
      </c>
      <c r="D11" s="10" t="str">
        <f t="shared" si="0"/>
        <v>CENSO - MAMIFEROS</v>
      </c>
      <c r="E11" s="10" t="str">
        <f>IF(ISERROR(VLOOKUP($D11,'[3]DESCRIÇÃO GERAL'!$B$2:$D$16,2,FALSE))," ",VLOOKUP($D11,'[3]DESCRIÇÃO GERAL'!$B$2:$D$16,2,FALSE))</f>
        <v>TRANSECTO LINEAR; UM TRANSECTO DAS 6H00 - 10H30 E OUTRO DAS 13H30 - 18H00; INVERTE DIA SEGUINTE; 5 DIAS CONSECUTIVOS </v>
      </c>
      <c r="F11" s="10" t="s">
        <v>122</v>
      </c>
      <c r="G11" s="9">
        <v>7</v>
      </c>
      <c r="H11" s="9">
        <v>1</v>
      </c>
      <c r="I11" s="9"/>
      <c r="J11" s="10" t="s">
        <v>23</v>
      </c>
      <c r="K11" s="10"/>
      <c r="L11" s="11">
        <v>40965</v>
      </c>
      <c r="M11" s="11">
        <v>40965</v>
      </c>
      <c r="N11" s="12">
        <v>0.5625</v>
      </c>
      <c r="O11" s="12">
        <v>0.7347222222222222</v>
      </c>
      <c r="P11" s="13">
        <v>248</v>
      </c>
      <c r="Q11" s="14">
        <v>413896.469123</v>
      </c>
      <c r="R11" s="14">
        <v>9640284.45802</v>
      </c>
      <c r="S11" s="14">
        <v>409174.250485</v>
      </c>
      <c r="T11" s="14">
        <v>9641927.82377</v>
      </c>
      <c r="U11" s="8" t="s">
        <v>21</v>
      </c>
      <c r="V11" s="8">
        <v>5000</v>
      </c>
      <c r="W11" s="15">
        <v>0.8</v>
      </c>
      <c r="X11" s="9"/>
      <c r="Y11" s="9"/>
      <c r="Z11" s="9"/>
      <c r="AA11" s="9"/>
      <c r="AB11" s="9"/>
      <c r="AC11" s="9"/>
      <c r="AD11" s="9"/>
      <c r="AE11" s="9"/>
      <c r="AF11" s="8"/>
    </row>
    <row r="12" spans="1:32" ht="25.5">
      <c r="A12" s="8" t="s">
        <v>92</v>
      </c>
      <c r="B12" s="9">
        <v>1</v>
      </c>
      <c r="C12" s="8" t="s">
        <v>22</v>
      </c>
      <c r="D12" s="10" t="str">
        <f t="shared" si="0"/>
        <v>CENSO - MAMIFEROS</v>
      </c>
      <c r="E12" s="10" t="str">
        <f>IF(ISERROR(VLOOKUP($D12,'[3]DESCRIÇÃO GERAL'!$B$2:$D$16,2,FALSE))," ",VLOOKUP($D12,'[3]DESCRIÇÃO GERAL'!$B$2:$D$16,2,FALSE))</f>
        <v>TRANSECTO LINEAR; UM TRANSECTO DAS 6H00 - 10H30 E OUTRO DAS 13H30 - 18H00; INVERTE DIA SEGUINTE; 5 DIAS CONSECUTIVOS </v>
      </c>
      <c r="F12" s="10" t="s">
        <v>122</v>
      </c>
      <c r="G12" s="9">
        <v>7</v>
      </c>
      <c r="H12" s="9">
        <v>2</v>
      </c>
      <c r="I12" s="9"/>
      <c r="J12" s="10" t="s">
        <v>23</v>
      </c>
      <c r="K12" s="10"/>
      <c r="L12" s="11">
        <v>40965</v>
      </c>
      <c r="M12" s="11">
        <v>40965</v>
      </c>
      <c r="N12" s="12">
        <v>0.2916666666666667</v>
      </c>
      <c r="O12" s="12">
        <v>0.4861111111111111</v>
      </c>
      <c r="P12" s="13">
        <v>280</v>
      </c>
      <c r="Q12" s="14">
        <v>413568.715158</v>
      </c>
      <c r="R12" s="14">
        <v>9639339.69506</v>
      </c>
      <c r="S12" s="14">
        <v>408846.496395</v>
      </c>
      <c r="T12" s="14">
        <v>9640983.0603</v>
      </c>
      <c r="U12" s="8" t="s">
        <v>21</v>
      </c>
      <c r="V12" s="8">
        <v>5000</v>
      </c>
      <c r="W12" s="15">
        <v>0</v>
      </c>
      <c r="X12" s="9"/>
      <c r="Y12" s="9"/>
      <c r="Z12" s="9"/>
      <c r="AA12" s="9"/>
      <c r="AB12" s="9"/>
      <c r="AC12" s="9"/>
      <c r="AD12" s="9"/>
      <c r="AE12" s="9"/>
      <c r="AF12" s="8"/>
    </row>
    <row r="13" spans="1:32" ht="25.5">
      <c r="A13" s="8" t="s">
        <v>93</v>
      </c>
      <c r="B13" s="9">
        <v>1</v>
      </c>
      <c r="C13" s="8" t="s">
        <v>22</v>
      </c>
      <c r="D13" s="10" t="str">
        <f t="shared" si="0"/>
        <v>CENSO - MAMIFEROS</v>
      </c>
      <c r="E13" s="10" t="str">
        <f>IF(ISERROR(VLOOKUP($D13,'[3]DESCRIÇÃO GERAL'!$B$2:$D$16,2,FALSE))," ",VLOOKUP($D13,'[3]DESCRIÇÃO GERAL'!$B$2:$D$16,2,FALSE))</f>
        <v>TRANSECTO LINEAR; UM TRANSECTO DAS 6H00 - 10H30 E OUTRO DAS 13H30 - 18H00; INVERTE DIA SEGUINTE; 5 DIAS CONSECUTIVOS </v>
      </c>
      <c r="F13" s="10" t="s">
        <v>122</v>
      </c>
      <c r="G13" s="9">
        <v>6</v>
      </c>
      <c r="H13" s="9">
        <v>1</v>
      </c>
      <c r="I13" s="9"/>
      <c r="J13" s="10" t="s">
        <v>23</v>
      </c>
      <c r="K13" s="10"/>
      <c r="L13" s="11">
        <v>40966</v>
      </c>
      <c r="M13" s="11">
        <v>40966</v>
      </c>
      <c r="N13" s="12">
        <v>0.29444444444444445</v>
      </c>
      <c r="O13" s="12">
        <v>0.3888888888888889</v>
      </c>
      <c r="P13" s="13">
        <v>136</v>
      </c>
      <c r="Q13" s="14">
        <v>402107.312098</v>
      </c>
      <c r="R13" s="14">
        <v>9631454.08965</v>
      </c>
      <c r="S13" s="14">
        <v>403556.905153</v>
      </c>
      <c r="T13" s="14">
        <v>9631440.68067</v>
      </c>
      <c r="U13" s="8" t="s">
        <v>21</v>
      </c>
      <c r="V13" s="8">
        <v>3350</v>
      </c>
      <c r="W13" s="15">
        <v>0</v>
      </c>
      <c r="X13" s="9"/>
      <c r="Y13" s="9"/>
      <c r="Z13" s="9"/>
      <c r="AA13" s="9"/>
      <c r="AB13" s="9"/>
      <c r="AC13" s="9"/>
      <c r="AD13" s="9"/>
      <c r="AE13" s="9"/>
      <c r="AF13" s="8" t="s">
        <v>27</v>
      </c>
    </row>
    <row r="14" spans="1:32" ht="25.5">
      <c r="A14" s="8" t="s">
        <v>94</v>
      </c>
      <c r="B14" s="9">
        <v>1</v>
      </c>
      <c r="C14" s="8" t="s">
        <v>22</v>
      </c>
      <c r="D14" s="10" t="str">
        <f t="shared" si="0"/>
        <v>CENSO - MAMIFEROS</v>
      </c>
      <c r="E14" s="10" t="str">
        <f>IF(ISERROR(VLOOKUP($D14,'[3]DESCRIÇÃO GERAL'!$B$2:$D$16,2,FALSE))," ",VLOOKUP($D14,'[3]DESCRIÇÃO GERAL'!$B$2:$D$16,2,FALSE))</f>
        <v>TRANSECTO LINEAR; UM TRANSECTO DAS 6H00 - 10H30 E OUTRO DAS 13H30 - 18H00; INVERTE DIA SEGUINTE; 5 DIAS CONSECUTIVOS </v>
      </c>
      <c r="F14" s="10" t="s">
        <v>122</v>
      </c>
      <c r="G14" s="9">
        <v>6</v>
      </c>
      <c r="H14" s="9">
        <v>2</v>
      </c>
      <c r="I14" s="9"/>
      <c r="J14" s="10" t="s">
        <v>23</v>
      </c>
      <c r="K14" s="10"/>
      <c r="L14" s="11">
        <v>40966</v>
      </c>
      <c r="M14" s="11">
        <v>40966</v>
      </c>
      <c r="N14" s="12">
        <v>0.53125</v>
      </c>
      <c r="O14" s="12">
        <v>0.6875</v>
      </c>
      <c r="P14" s="13">
        <v>225</v>
      </c>
      <c r="Q14" s="14">
        <v>402100.001567</v>
      </c>
      <c r="R14" s="14">
        <v>9632457.62622</v>
      </c>
      <c r="S14" s="14">
        <v>407099.061211</v>
      </c>
      <c r="T14" s="14">
        <v>9632553.63271</v>
      </c>
      <c r="U14" s="8" t="s">
        <v>21</v>
      </c>
      <c r="V14" s="8">
        <v>5000</v>
      </c>
      <c r="W14" s="15">
        <v>0.235</v>
      </c>
      <c r="X14" s="9"/>
      <c r="Y14" s="9"/>
      <c r="Z14" s="9"/>
      <c r="AA14" s="9"/>
      <c r="AB14" s="9"/>
      <c r="AC14" s="9"/>
      <c r="AD14" s="9"/>
      <c r="AE14" s="9"/>
      <c r="AF14" s="8"/>
    </row>
    <row r="15" spans="1:32" ht="25.5">
      <c r="A15" s="8" t="s">
        <v>95</v>
      </c>
      <c r="B15" s="9">
        <v>1</v>
      </c>
      <c r="C15" s="8" t="s">
        <v>22</v>
      </c>
      <c r="D15" s="10" t="str">
        <f t="shared" si="0"/>
        <v>CENSO - MAMIFEROS</v>
      </c>
      <c r="E15" s="10" t="str">
        <f>IF(ISERROR(VLOOKUP($D15,'[3]DESCRIÇÃO GERAL'!$B$2:$D$16,2,FALSE))," ",VLOOKUP($D15,'[3]DESCRIÇÃO GERAL'!$B$2:$D$16,2,FALSE))</f>
        <v>TRANSECTO LINEAR; UM TRANSECTO DAS 6H00 - 10H30 E OUTRO DAS 13H30 - 18H00; INVERTE DIA SEGUINTE; 5 DIAS CONSECUTIVOS </v>
      </c>
      <c r="F15" s="10" t="s">
        <v>122</v>
      </c>
      <c r="G15" s="9">
        <v>7</v>
      </c>
      <c r="H15" s="9">
        <v>1</v>
      </c>
      <c r="I15" s="9"/>
      <c r="J15" s="10" t="s">
        <v>23</v>
      </c>
      <c r="K15" s="10"/>
      <c r="L15" s="11">
        <v>40966</v>
      </c>
      <c r="M15" s="11">
        <v>40966</v>
      </c>
      <c r="N15" s="12">
        <v>0.2951388888888889</v>
      </c>
      <c r="O15" s="12">
        <v>0.4444444444444444</v>
      </c>
      <c r="P15" s="13">
        <v>215</v>
      </c>
      <c r="Q15" s="14">
        <v>413896.469123</v>
      </c>
      <c r="R15" s="14">
        <v>9640284.45802</v>
      </c>
      <c r="S15" s="14">
        <v>409174.250485</v>
      </c>
      <c r="T15" s="14">
        <v>9641927.82377</v>
      </c>
      <c r="U15" s="8" t="s">
        <v>21</v>
      </c>
      <c r="V15" s="8">
        <v>5000</v>
      </c>
      <c r="W15" s="15">
        <v>0</v>
      </c>
      <c r="X15" s="9"/>
      <c r="Y15" s="9"/>
      <c r="Z15" s="9"/>
      <c r="AA15" s="9"/>
      <c r="AB15" s="9"/>
      <c r="AC15" s="9"/>
      <c r="AD15" s="9"/>
      <c r="AE15" s="9"/>
      <c r="AF15" s="8"/>
    </row>
    <row r="16" spans="1:32" ht="25.5">
      <c r="A16" s="8" t="s">
        <v>96</v>
      </c>
      <c r="B16" s="9">
        <v>1</v>
      </c>
      <c r="C16" s="8" t="s">
        <v>22</v>
      </c>
      <c r="D16" s="10" t="str">
        <f t="shared" si="0"/>
        <v>CENSO - MAMIFEROS</v>
      </c>
      <c r="E16" s="10" t="str">
        <f>IF(ISERROR(VLOOKUP($D16,'[3]DESCRIÇÃO GERAL'!$B$2:$D$16,2,FALSE))," ",VLOOKUP($D16,'[3]DESCRIÇÃO GERAL'!$B$2:$D$16,2,FALSE))</f>
        <v>TRANSECTO LINEAR; UM TRANSECTO DAS 6H00 - 10H30 E OUTRO DAS 13H30 - 18H00; INVERTE DIA SEGUINTE; 5 DIAS CONSECUTIVOS </v>
      </c>
      <c r="F16" s="10" t="s">
        <v>122</v>
      </c>
      <c r="G16" s="9">
        <v>7</v>
      </c>
      <c r="H16" s="9">
        <v>2</v>
      </c>
      <c r="I16" s="9"/>
      <c r="J16" s="10" t="s">
        <v>23</v>
      </c>
      <c r="K16" s="10"/>
      <c r="L16" s="11">
        <v>40966</v>
      </c>
      <c r="M16" s="11">
        <v>40966</v>
      </c>
      <c r="N16" s="12">
        <v>0.5625</v>
      </c>
      <c r="O16" s="12">
        <v>0.7534722222222222</v>
      </c>
      <c r="P16" s="13">
        <v>275</v>
      </c>
      <c r="Q16" s="14">
        <v>413568.715158</v>
      </c>
      <c r="R16" s="14">
        <v>9639339.69506</v>
      </c>
      <c r="S16" s="14">
        <v>408846.496395</v>
      </c>
      <c r="T16" s="14">
        <v>9640983.0603</v>
      </c>
      <c r="U16" s="8" t="s">
        <v>21</v>
      </c>
      <c r="V16" s="8">
        <v>5000</v>
      </c>
      <c r="W16" s="15">
        <v>0.15</v>
      </c>
      <c r="X16" s="9"/>
      <c r="Y16" s="9"/>
      <c r="Z16" s="9"/>
      <c r="AA16" s="9"/>
      <c r="AB16" s="9"/>
      <c r="AC16" s="9"/>
      <c r="AD16" s="9"/>
      <c r="AE16" s="9"/>
      <c r="AF16" s="17"/>
    </row>
    <row r="17" spans="1:32" ht="25.5">
      <c r="A17" s="8" t="s">
        <v>97</v>
      </c>
      <c r="B17" s="9">
        <v>1</v>
      </c>
      <c r="C17" s="8" t="s">
        <v>22</v>
      </c>
      <c r="D17" s="10" t="s">
        <v>24</v>
      </c>
      <c r="E17" s="10" t="s">
        <v>25</v>
      </c>
      <c r="F17" s="10" t="s">
        <v>122</v>
      </c>
      <c r="G17" s="9">
        <v>6</v>
      </c>
      <c r="H17" s="9">
        <v>1</v>
      </c>
      <c r="I17" s="9"/>
      <c r="J17" s="10" t="s">
        <v>23</v>
      </c>
      <c r="K17" s="10"/>
      <c r="L17" s="11">
        <v>40967</v>
      </c>
      <c r="M17" s="11">
        <v>40967</v>
      </c>
      <c r="N17" s="12">
        <v>0.25</v>
      </c>
      <c r="O17" s="12">
        <v>0.4395833333333334</v>
      </c>
      <c r="P17" s="13">
        <v>273</v>
      </c>
      <c r="Q17" s="14">
        <v>402100.001567</v>
      </c>
      <c r="R17" s="14">
        <v>9632457.62622</v>
      </c>
      <c r="S17" s="14">
        <v>405449.421386</v>
      </c>
      <c r="T17" s="14">
        <v>9632519.15882</v>
      </c>
      <c r="U17" s="8" t="s">
        <v>21</v>
      </c>
      <c r="V17" s="8">
        <v>3350</v>
      </c>
      <c r="W17" s="15">
        <v>0.1</v>
      </c>
      <c r="X17" s="9">
        <v>29</v>
      </c>
      <c r="Y17" s="9">
        <v>26</v>
      </c>
      <c r="Z17" s="9"/>
      <c r="AA17" s="9"/>
      <c r="AB17" s="9"/>
      <c r="AC17" s="9"/>
      <c r="AD17" s="9"/>
      <c r="AE17" s="9"/>
      <c r="AF17" s="17" t="s">
        <v>127</v>
      </c>
    </row>
    <row r="18" spans="1:32" ht="25.5">
      <c r="A18" s="8" t="s">
        <v>98</v>
      </c>
      <c r="B18" s="9">
        <v>1</v>
      </c>
      <c r="C18" s="8" t="s">
        <v>22</v>
      </c>
      <c r="D18" s="10" t="str">
        <f>IF(ISERROR(VLOOKUP(C18,geral,2,FALSE))," ",VLOOKUP(C18,geral,2,FALSE))</f>
        <v>CENSO - MAMIFEROS</v>
      </c>
      <c r="E18" s="10" t="str">
        <f>IF(ISERROR(VLOOKUP($D18,'[3]DESCRIÇÃO GERAL'!$B$2:$D$16,2,FALSE))," ",VLOOKUP($D18,'[3]DESCRIÇÃO GERAL'!$B$2:$D$16,2,FALSE))</f>
        <v>TRANSECTO LINEAR; UM TRANSECTO DAS 6H00 - 10H30 E OUTRO DAS 13H30 - 18H00; INVERTE DIA SEGUINTE; 5 DIAS CONSECUTIVOS </v>
      </c>
      <c r="F18" s="10" t="s">
        <v>122</v>
      </c>
      <c r="G18" s="9">
        <v>7</v>
      </c>
      <c r="H18" s="9">
        <v>1</v>
      </c>
      <c r="I18" s="9"/>
      <c r="J18" s="10" t="s">
        <v>23</v>
      </c>
      <c r="K18" s="10"/>
      <c r="L18" s="11">
        <v>40967</v>
      </c>
      <c r="M18" s="11">
        <v>40967</v>
      </c>
      <c r="N18" s="12">
        <v>0.5625</v>
      </c>
      <c r="O18" s="12">
        <v>0.7604166666666666</v>
      </c>
      <c r="P18" s="13">
        <v>285</v>
      </c>
      <c r="Q18" s="14">
        <v>413896.469123</v>
      </c>
      <c r="R18" s="14">
        <v>9640284.45802</v>
      </c>
      <c r="S18" s="14">
        <v>409174.250485</v>
      </c>
      <c r="T18" s="14">
        <v>9641927.82377</v>
      </c>
      <c r="U18" s="8" t="s">
        <v>21</v>
      </c>
      <c r="V18" s="8">
        <v>5000</v>
      </c>
      <c r="W18" s="15">
        <v>0</v>
      </c>
      <c r="X18" s="9"/>
      <c r="Y18" s="9"/>
      <c r="Z18" s="9"/>
      <c r="AA18" s="9"/>
      <c r="AB18" s="9"/>
      <c r="AC18" s="9"/>
      <c r="AD18" s="9"/>
      <c r="AE18" s="9"/>
      <c r="AF18" s="8"/>
    </row>
    <row r="19" spans="1:32" ht="25.5">
      <c r="A19" s="8" t="s">
        <v>99</v>
      </c>
      <c r="B19" s="9">
        <v>1</v>
      </c>
      <c r="C19" s="8" t="s">
        <v>22</v>
      </c>
      <c r="D19" s="10" t="str">
        <f>IF(ISERROR(VLOOKUP(C19,geral,2,FALSE))," ",VLOOKUP(C19,geral,2,FALSE))</f>
        <v>CENSO - MAMIFEROS</v>
      </c>
      <c r="E19" s="10" t="str">
        <f>IF(ISERROR(VLOOKUP($D19,'[3]DESCRIÇÃO GERAL'!$B$2:$D$16,2,FALSE))," ",VLOOKUP($D19,'[3]DESCRIÇÃO GERAL'!$B$2:$D$16,2,FALSE))</f>
        <v>TRANSECTO LINEAR; UM TRANSECTO DAS 6H00 - 10H30 E OUTRO DAS 13H30 - 18H00; INVERTE DIA SEGUINTE; 5 DIAS CONSECUTIVOS </v>
      </c>
      <c r="F19" s="10" t="s">
        <v>122</v>
      </c>
      <c r="G19" s="9">
        <v>7</v>
      </c>
      <c r="H19" s="9">
        <v>2</v>
      </c>
      <c r="I19" s="9"/>
      <c r="J19" s="10" t="s">
        <v>23</v>
      </c>
      <c r="K19" s="10"/>
      <c r="L19" s="11">
        <v>40967</v>
      </c>
      <c r="M19" s="11">
        <v>40967</v>
      </c>
      <c r="N19" s="12">
        <v>0.2881944444444445</v>
      </c>
      <c r="O19" s="12">
        <v>0.47222222222222227</v>
      </c>
      <c r="P19" s="13">
        <v>265</v>
      </c>
      <c r="Q19" s="14">
        <v>413568.715158</v>
      </c>
      <c r="R19" s="14">
        <v>9639339.69506</v>
      </c>
      <c r="S19" s="14">
        <v>408846.496395</v>
      </c>
      <c r="T19" s="14">
        <v>9640983.0603</v>
      </c>
      <c r="U19" s="8" t="s">
        <v>21</v>
      </c>
      <c r="V19" s="8">
        <v>5000</v>
      </c>
      <c r="W19" s="15">
        <v>0</v>
      </c>
      <c r="X19" s="9"/>
      <c r="Y19" s="9"/>
      <c r="Z19" s="9"/>
      <c r="AA19" s="9"/>
      <c r="AB19" s="9"/>
      <c r="AC19" s="9"/>
      <c r="AD19" s="9"/>
      <c r="AE19" s="9"/>
      <c r="AF19" s="8"/>
    </row>
    <row r="20" spans="1:32" ht="25.5">
      <c r="A20" s="8" t="s">
        <v>100</v>
      </c>
      <c r="B20" s="9">
        <v>1</v>
      </c>
      <c r="C20" s="8" t="s">
        <v>22</v>
      </c>
      <c r="D20" s="10" t="s">
        <v>24</v>
      </c>
      <c r="E20" s="10" t="s">
        <v>25</v>
      </c>
      <c r="F20" s="10" t="s">
        <v>122</v>
      </c>
      <c r="G20" s="9">
        <v>5</v>
      </c>
      <c r="H20" s="9">
        <v>1</v>
      </c>
      <c r="I20" s="9"/>
      <c r="J20" s="10" t="s">
        <v>26</v>
      </c>
      <c r="K20" s="10"/>
      <c r="L20" s="11">
        <v>40994</v>
      </c>
      <c r="M20" s="11">
        <v>40994</v>
      </c>
      <c r="N20" s="12">
        <v>0.2791666666666667</v>
      </c>
      <c r="O20" s="12">
        <v>0.4618055555555556</v>
      </c>
      <c r="P20" s="13">
        <v>263</v>
      </c>
      <c r="Q20" s="14">
        <v>401636</v>
      </c>
      <c r="R20" s="14">
        <v>9615103</v>
      </c>
      <c r="S20" s="14">
        <v>401832</v>
      </c>
      <c r="T20" s="14">
        <v>9610116</v>
      </c>
      <c r="U20" s="8" t="s">
        <v>21</v>
      </c>
      <c r="V20" s="8">
        <v>5000</v>
      </c>
      <c r="W20" s="15">
        <v>0</v>
      </c>
      <c r="X20" s="9">
        <v>27</v>
      </c>
      <c r="Y20" s="9">
        <v>29.6</v>
      </c>
      <c r="Z20" s="9"/>
      <c r="AA20" s="9"/>
      <c r="AB20" s="9"/>
      <c r="AC20" s="9"/>
      <c r="AD20" s="9"/>
      <c r="AE20" s="9"/>
      <c r="AF20" s="8"/>
    </row>
    <row r="21" spans="1:32" ht="25.5">
      <c r="A21" s="8" t="s">
        <v>101</v>
      </c>
      <c r="B21" s="9">
        <v>1</v>
      </c>
      <c r="C21" s="8" t="s">
        <v>22</v>
      </c>
      <c r="D21" s="10" t="s">
        <v>24</v>
      </c>
      <c r="E21" s="10" t="str">
        <f>IF(ISERROR(VLOOKUP($D21,'[2]DESCRIÇÃO GERAL'!$B$2:$D$16,2,FALSE))," ",VLOOKUP($D21,'[2]DESCRIÇÃO GERAL'!$B$2:$D$16,2,FALSE))</f>
        <v>TRANSECTO LINEAR; UM TRANSECTO DAS 6H00 - 10H30 E OUTRO DAS 13H30 - 18H00; INVERTE DIA SEGUINTE; 5 DIAS CONSECUTIVOS </v>
      </c>
      <c r="F21" s="10" t="s">
        <v>122</v>
      </c>
      <c r="G21" s="9">
        <v>5</v>
      </c>
      <c r="H21" s="9">
        <v>2</v>
      </c>
      <c r="I21" s="9"/>
      <c r="J21" s="10" t="s">
        <v>26</v>
      </c>
      <c r="K21" s="10"/>
      <c r="L21" s="11">
        <v>40994</v>
      </c>
      <c r="M21" s="11">
        <v>40994</v>
      </c>
      <c r="N21" s="12">
        <v>0.5416666666666666</v>
      </c>
      <c r="O21" s="12">
        <v>0.6881944444444444</v>
      </c>
      <c r="P21" s="13">
        <v>211</v>
      </c>
      <c r="Q21" s="14">
        <v>400645.056568</v>
      </c>
      <c r="R21" s="14">
        <v>9613782.42525</v>
      </c>
      <c r="S21" s="14">
        <v>400792.638416</v>
      </c>
      <c r="T21" s="14">
        <v>9610047.72915</v>
      </c>
      <c r="U21" s="8" t="s">
        <v>21</v>
      </c>
      <c r="V21" s="8">
        <v>3750</v>
      </c>
      <c r="W21" s="15">
        <v>0</v>
      </c>
      <c r="X21" s="9">
        <v>28</v>
      </c>
      <c r="Y21" s="9">
        <v>32.3</v>
      </c>
      <c r="Z21" s="9"/>
      <c r="AA21" s="9"/>
      <c r="AB21" s="9"/>
      <c r="AC21" s="9"/>
      <c r="AD21" s="9"/>
      <c r="AE21" s="9"/>
      <c r="AF21" s="8" t="s">
        <v>123</v>
      </c>
    </row>
    <row r="22" spans="1:32" ht="25.5">
      <c r="A22" s="8" t="s">
        <v>102</v>
      </c>
      <c r="B22" s="9">
        <v>1</v>
      </c>
      <c r="C22" s="8" t="s">
        <v>22</v>
      </c>
      <c r="D22" s="10" t="s">
        <v>24</v>
      </c>
      <c r="E22" s="10" t="s">
        <v>25</v>
      </c>
      <c r="F22" s="10" t="s">
        <v>122</v>
      </c>
      <c r="G22" s="9">
        <v>5</v>
      </c>
      <c r="H22" s="9">
        <v>1</v>
      </c>
      <c r="I22" s="9"/>
      <c r="J22" s="10" t="s">
        <v>26</v>
      </c>
      <c r="K22" s="10"/>
      <c r="L22" s="11">
        <v>40995</v>
      </c>
      <c r="M22" s="11">
        <v>40995</v>
      </c>
      <c r="N22" s="12">
        <v>0.2520833333333333</v>
      </c>
      <c r="O22" s="12">
        <v>0.44097222222222227</v>
      </c>
      <c r="P22" s="13">
        <v>272</v>
      </c>
      <c r="Q22" s="14">
        <v>401636</v>
      </c>
      <c r="R22" s="14">
        <v>9615103</v>
      </c>
      <c r="S22" s="14">
        <v>401832</v>
      </c>
      <c r="T22" s="14">
        <v>9610116</v>
      </c>
      <c r="U22" s="8" t="s">
        <v>21</v>
      </c>
      <c r="V22" s="8">
        <v>5000</v>
      </c>
      <c r="W22" s="15">
        <v>1</v>
      </c>
      <c r="X22" s="9">
        <v>27</v>
      </c>
      <c r="Y22" s="9">
        <v>27</v>
      </c>
      <c r="Z22" s="9"/>
      <c r="AA22" s="9"/>
      <c r="AB22" s="9"/>
      <c r="AC22" s="9"/>
      <c r="AD22" s="9"/>
      <c r="AE22" s="9"/>
      <c r="AF22" s="8"/>
    </row>
    <row r="23" spans="1:32" ht="25.5">
      <c r="A23" s="8" t="s">
        <v>103</v>
      </c>
      <c r="B23" s="9">
        <v>1</v>
      </c>
      <c r="C23" s="8" t="s">
        <v>22</v>
      </c>
      <c r="D23" s="10" t="s">
        <v>24</v>
      </c>
      <c r="E23" s="10" t="s">
        <v>25</v>
      </c>
      <c r="F23" s="10" t="s">
        <v>122</v>
      </c>
      <c r="G23" s="9">
        <v>5</v>
      </c>
      <c r="H23" s="9">
        <v>2</v>
      </c>
      <c r="I23" s="9"/>
      <c r="J23" s="10" t="s">
        <v>26</v>
      </c>
      <c r="K23" s="10"/>
      <c r="L23" s="11">
        <v>40995</v>
      </c>
      <c r="M23" s="11">
        <v>40995</v>
      </c>
      <c r="N23" s="12">
        <v>0.5416666666666666</v>
      </c>
      <c r="O23" s="12">
        <v>0.6166666666666667</v>
      </c>
      <c r="P23" s="13">
        <v>108</v>
      </c>
      <c r="Q23" s="14">
        <v>400857</v>
      </c>
      <c r="R23" s="14">
        <v>9610080</v>
      </c>
      <c r="S23" s="14">
        <v>400749</v>
      </c>
      <c r="T23" s="14">
        <v>9612268</v>
      </c>
      <c r="U23" s="8" t="s">
        <v>21</v>
      </c>
      <c r="V23" s="8">
        <v>2200</v>
      </c>
      <c r="W23" s="15">
        <v>0</v>
      </c>
      <c r="X23" s="9">
        <v>29</v>
      </c>
      <c r="Y23" s="9">
        <v>29</v>
      </c>
      <c r="Z23" s="9"/>
      <c r="AA23" s="9"/>
      <c r="AB23" s="9"/>
      <c r="AC23" s="9"/>
      <c r="AD23" s="9"/>
      <c r="AE23" s="9"/>
      <c r="AF23" s="8" t="s">
        <v>124</v>
      </c>
    </row>
    <row r="24" spans="1:32" ht="25.5">
      <c r="A24" s="8" t="s">
        <v>104</v>
      </c>
      <c r="B24" s="9">
        <v>1</v>
      </c>
      <c r="C24" s="8" t="s">
        <v>22</v>
      </c>
      <c r="D24" s="10" t="s">
        <v>24</v>
      </c>
      <c r="E24" s="10" t="str">
        <f>IF(ISERROR(VLOOKUP($D24,'[2]DESCRIÇÃO GERAL'!$B$2:$D$16,2,FALSE))," ",VLOOKUP($D24,'[2]DESCRIÇÃO GERAL'!$B$2:$D$16,2,FALSE))</f>
        <v>TRANSECTO LINEAR; UM TRANSECTO DAS 6H00 - 10H30 E OUTRO DAS 13H30 - 18H00; INVERTE DIA SEGUINTE; 5 DIAS CONSECUTIVOS </v>
      </c>
      <c r="F24" s="10" t="s">
        <v>122</v>
      </c>
      <c r="G24" s="9">
        <v>5</v>
      </c>
      <c r="H24" s="9">
        <v>2</v>
      </c>
      <c r="I24" s="9"/>
      <c r="J24" s="10" t="s">
        <v>26</v>
      </c>
      <c r="K24" s="10"/>
      <c r="L24" s="11">
        <v>40996</v>
      </c>
      <c r="M24" s="11">
        <v>40996</v>
      </c>
      <c r="N24" s="12">
        <v>0.3347222222222222</v>
      </c>
      <c r="O24" s="12">
        <v>0.4201388888888889</v>
      </c>
      <c r="P24" s="13">
        <v>123</v>
      </c>
      <c r="Q24" s="14">
        <v>400749</v>
      </c>
      <c r="R24" s="14">
        <v>9612268</v>
      </c>
      <c r="S24" s="14">
        <v>400857</v>
      </c>
      <c r="T24" s="14">
        <v>9610080</v>
      </c>
      <c r="U24" s="8" t="s">
        <v>21</v>
      </c>
      <c r="V24" s="8">
        <v>2200</v>
      </c>
      <c r="W24" s="15">
        <v>1</v>
      </c>
      <c r="X24" s="9">
        <v>25</v>
      </c>
      <c r="Y24" s="9">
        <v>25</v>
      </c>
      <c r="Z24" s="9"/>
      <c r="AA24" s="9"/>
      <c r="AB24" s="9"/>
      <c r="AC24" s="9"/>
      <c r="AD24" s="9"/>
      <c r="AE24" s="9"/>
      <c r="AF24" s="8" t="s">
        <v>125</v>
      </c>
    </row>
    <row r="25" spans="1:32" ht="51">
      <c r="A25" s="8" t="s">
        <v>105</v>
      </c>
      <c r="B25" s="9">
        <v>1</v>
      </c>
      <c r="C25" s="8" t="s">
        <v>22</v>
      </c>
      <c r="D25" s="10" t="s">
        <v>24</v>
      </c>
      <c r="E25" s="10" t="str">
        <f>IF(ISERROR(VLOOKUP($D25,'[2]DESCRIÇÃO GERAL'!$B$2:$D$16,2,FALSE))," ",VLOOKUP($D25,'[2]DESCRIÇÃO GERAL'!$B$2:$D$16,2,FALSE))</f>
        <v>TRANSECTO LINEAR; UM TRANSECTO DAS 6H00 - 10H30 E OUTRO DAS 13H30 - 18H00; INVERTE DIA SEGUINTE; 5 DIAS CONSECUTIVOS </v>
      </c>
      <c r="F25" s="10" t="s">
        <v>122</v>
      </c>
      <c r="G25" s="9">
        <v>5</v>
      </c>
      <c r="H25" s="9">
        <v>1</v>
      </c>
      <c r="I25" s="9"/>
      <c r="J25" s="10" t="s">
        <v>26</v>
      </c>
      <c r="K25" s="10"/>
      <c r="L25" s="11">
        <v>40996</v>
      </c>
      <c r="M25" s="11">
        <v>40996</v>
      </c>
      <c r="N25" s="12">
        <v>0.5354166666666667</v>
      </c>
      <c r="O25" s="12">
        <v>0.6826388888888889</v>
      </c>
      <c r="P25" s="13">
        <v>212</v>
      </c>
      <c r="Q25" s="14">
        <v>401832</v>
      </c>
      <c r="R25" s="14">
        <v>9610116</v>
      </c>
      <c r="S25" s="14">
        <v>401687</v>
      </c>
      <c r="T25" s="14">
        <v>9614524</v>
      </c>
      <c r="U25" s="8" t="s">
        <v>21</v>
      </c>
      <c r="V25" s="8">
        <v>4000</v>
      </c>
      <c r="W25" s="15">
        <v>0.2</v>
      </c>
      <c r="X25" s="9">
        <v>27</v>
      </c>
      <c r="Y25" s="9">
        <v>28</v>
      </c>
      <c r="Z25" s="9"/>
      <c r="AA25" s="9"/>
      <c r="AB25" s="9"/>
      <c r="AC25" s="9"/>
      <c r="AD25" s="9"/>
      <c r="AE25" s="9"/>
      <c r="AF25" s="8" t="s">
        <v>126</v>
      </c>
    </row>
    <row r="26" spans="1:32" ht="25.5">
      <c r="A26" s="8" t="s">
        <v>106</v>
      </c>
      <c r="B26" s="9">
        <v>1</v>
      </c>
      <c r="C26" s="8" t="s">
        <v>22</v>
      </c>
      <c r="D26" s="10" t="s">
        <v>24</v>
      </c>
      <c r="E26" s="10" t="s">
        <v>25</v>
      </c>
      <c r="F26" s="10" t="s">
        <v>122</v>
      </c>
      <c r="G26" s="9">
        <v>6</v>
      </c>
      <c r="H26" s="9">
        <v>2</v>
      </c>
      <c r="I26" s="9"/>
      <c r="J26" s="10" t="s">
        <v>23</v>
      </c>
      <c r="K26" s="10"/>
      <c r="L26" s="11">
        <v>40998</v>
      </c>
      <c r="M26" s="11">
        <v>40998</v>
      </c>
      <c r="N26" s="12">
        <v>0.25</v>
      </c>
      <c r="O26" s="12">
        <v>0.4395833333333334</v>
      </c>
      <c r="P26" s="13">
        <f>4*60+33</f>
        <v>273</v>
      </c>
      <c r="Q26" s="14">
        <v>402140</v>
      </c>
      <c r="R26" s="14">
        <v>9632454</v>
      </c>
      <c r="S26" s="14">
        <v>407139</v>
      </c>
      <c r="T26" s="14">
        <v>9632561</v>
      </c>
      <c r="U26" s="8" t="s">
        <v>21</v>
      </c>
      <c r="V26" s="8">
        <v>5000</v>
      </c>
      <c r="W26" s="15">
        <v>0.1</v>
      </c>
      <c r="X26" s="9">
        <v>29</v>
      </c>
      <c r="Y26" s="9">
        <v>26</v>
      </c>
      <c r="Z26" s="9"/>
      <c r="AA26" s="9"/>
      <c r="AB26" s="9"/>
      <c r="AC26" s="9"/>
      <c r="AD26" s="9"/>
      <c r="AE26" s="9"/>
      <c r="AF26" s="8"/>
    </row>
    <row r="27" spans="1:32" ht="25.5">
      <c r="A27" s="8" t="s">
        <v>107</v>
      </c>
      <c r="B27" s="9">
        <v>1</v>
      </c>
      <c r="C27" s="8" t="s">
        <v>22</v>
      </c>
      <c r="D27" s="10" t="s">
        <v>24</v>
      </c>
      <c r="E27" s="10" t="s">
        <v>25</v>
      </c>
      <c r="F27" s="10" t="s">
        <v>122</v>
      </c>
      <c r="G27" s="9">
        <v>6</v>
      </c>
      <c r="H27" s="9">
        <v>1</v>
      </c>
      <c r="I27" s="9"/>
      <c r="J27" s="10" t="s">
        <v>23</v>
      </c>
      <c r="K27" s="10"/>
      <c r="L27" s="11">
        <v>40998</v>
      </c>
      <c r="M27" s="11">
        <v>40998</v>
      </c>
      <c r="N27" s="12">
        <v>0.5472222222222222</v>
      </c>
      <c r="O27" s="12">
        <v>0.686111111111111</v>
      </c>
      <c r="P27" s="13">
        <f>3*60+20</f>
        <v>200</v>
      </c>
      <c r="Q27" s="14">
        <v>405710</v>
      </c>
      <c r="R27" s="14">
        <v>9631382</v>
      </c>
      <c r="S27" s="14">
        <v>402154</v>
      </c>
      <c r="T27" s="14">
        <v>9631450</v>
      </c>
      <c r="U27" s="8" t="s">
        <v>21</v>
      </c>
      <c r="V27" s="8">
        <v>3600</v>
      </c>
      <c r="W27" s="15">
        <v>0</v>
      </c>
      <c r="X27" s="9">
        <v>27</v>
      </c>
      <c r="Y27" s="9">
        <v>27</v>
      </c>
      <c r="Z27" s="9"/>
      <c r="AA27" s="9"/>
      <c r="AB27" s="9"/>
      <c r="AC27" s="9"/>
      <c r="AD27" s="9"/>
      <c r="AE27" s="9"/>
      <c r="AF27" s="8" t="s">
        <v>134</v>
      </c>
    </row>
    <row r="28" spans="1:32" ht="25.5">
      <c r="A28" s="8" t="s">
        <v>108</v>
      </c>
      <c r="B28" s="9">
        <v>1</v>
      </c>
      <c r="C28" s="8" t="s">
        <v>22</v>
      </c>
      <c r="D28" s="10" t="s">
        <v>24</v>
      </c>
      <c r="E28" s="10" t="s">
        <v>25</v>
      </c>
      <c r="F28" s="10" t="s">
        <v>122</v>
      </c>
      <c r="G28" s="9">
        <v>5</v>
      </c>
      <c r="H28" s="9">
        <v>2</v>
      </c>
      <c r="I28" s="9"/>
      <c r="J28" s="10" t="s">
        <v>26</v>
      </c>
      <c r="K28" s="10"/>
      <c r="L28" s="11">
        <v>40999</v>
      </c>
      <c r="M28" s="11">
        <v>40999</v>
      </c>
      <c r="N28" s="12">
        <v>0.33958333333333335</v>
      </c>
      <c r="O28" s="12">
        <v>0.4368055555555555</v>
      </c>
      <c r="P28" s="13">
        <v>140</v>
      </c>
      <c r="Q28" s="14">
        <v>400749</v>
      </c>
      <c r="R28" s="14">
        <v>9612268</v>
      </c>
      <c r="S28" s="14">
        <v>400857</v>
      </c>
      <c r="T28" s="14">
        <v>9610080</v>
      </c>
      <c r="U28" s="8" t="s">
        <v>21</v>
      </c>
      <c r="V28" s="8">
        <v>2200</v>
      </c>
      <c r="W28" s="15">
        <v>0</v>
      </c>
      <c r="X28" s="9">
        <v>28</v>
      </c>
      <c r="Y28" s="9">
        <v>30</v>
      </c>
      <c r="Z28" s="9"/>
      <c r="AA28" s="9"/>
      <c r="AB28" s="9"/>
      <c r="AC28" s="9"/>
      <c r="AD28" s="9"/>
      <c r="AE28" s="9"/>
      <c r="AF28" s="8" t="s">
        <v>125</v>
      </c>
    </row>
    <row r="29" spans="1:32" ht="25.5">
      <c r="A29" s="8" t="s">
        <v>109</v>
      </c>
      <c r="B29" s="9">
        <v>1</v>
      </c>
      <c r="C29" s="8" t="s">
        <v>22</v>
      </c>
      <c r="D29" s="10" t="s">
        <v>24</v>
      </c>
      <c r="E29" s="10" t="s">
        <v>25</v>
      </c>
      <c r="F29" s="10" t="s">
        <v>122</v>
      </c>
      <c r="G29" s="9">
        <v>5</v>
      </c>
      <c r="H29" s="9">
        <v>1</v>
      </c>
      <c r="I29" s="9"/>
      <c r="J29" s="10" t="s">
        <v>26</v>
      </c>
      <c r="K29" s="10"/>
      <c r="L29" s="11">
        <v>40999</v>
      </c>
      <c r="M29" s="11">
        <v>40999</v>
      </c>
      <c r="N29" s="12">
        <v>0.5013888888888889</v>
      </c>
      <c r="O29" s="12">
        <v>0.6652777777777777</v>
      </c>
      <c r="P29" s="13">
        <f>3*60+56</f>
        <v>236</v>
      </c>
      <c r="Q29" s="14">
        <v>401832</v>
      </c>
      <c r="R29" s="14">
        <v>9610116</v>
      </c>
      <c r="S29" s="14">
        <v>401656</v>
      </c>
      <c r="T29" s="14">
        <v>9614684</v>
      </c>
      <c r="U29" s="8" t="s">
        <v>21</v>
      </c>
      <c r="V29" s="8">
        <v>4600</v>
      </c>
      <c r="W29" s="15">
        <v>0.15</v>
      </c>
      <c r="X29" s="9">
        <v>27</v>
      </c>
      <c r="Y29" s="9">
        <v>26</v>
      </c>
      <c r="Z29" s="9"/>
      <c r="AA29" s="9"/>
      <c r="AB29" s="9"/>
      <c r="AC29" s="9"/>
      <c r="AD29" s="9"/>
      <c r="AE29" s="9"/>
      <c r="AF29" s="8" t="s">
        <v>135</v>
      </c>
    </row>
    <row r="30" spans="1:32" ht="25.5">
      <c r="A30" s="8" t="s">
        <v>110</v>
      </c>
      <c r="B30" s="9">
        <v>1</v>
      </c>
      <c r="C30" s="8" t="s">
        <v>22</v>
      </c>
      <c r="D30" s="10" t="s">
        <v>24</v>
      </c>
      <c r="E30" s="10" t="s">
        <v>25</v>
      </c>
      <c r="F30" s="10" t="s">
        <v>122</v>
      </c>
      <c r="G30" s="9">
        <v>5</v>
      </c>
      <c r="H30" s="9">
        <v>1</v>
      </c>
      <c r="I30" s="9"/>
      <c r="J30" s="10" t="s">
        <v>26</v>
      </c>
      <c r="K30" s="10"/>
      <c r="L30" s="11">
        <v>41000</v>
      </c>
      <c r="M30" s="11">
        <v>41000</v>
      </c>
      <c r="N30" s="12">
        <v>0.3020833333333333</v>
      </c>
      <c r="O30" s="12">
        <v>0.48125</v>
      </c>
      <c r="P30" s="13">
        <v>258</v>
      </c>
      <c r="Q30" s="14">
        <v>401656</v>
      </c>
      <c r="R30" s="14">
        <v>9614684</v>
      </c>
      <c r="S30" s="14">
        <v>401832</v>
      </c>
      <c r="T30" s="14">
        <v>9610116</v>
      </c>
      <c r="U30" s="8" t="s">
        <v>21</v>
      </c>
      <c r="V30" s="8">
        <v>4600</v>
      </c>
      <c r="W30" s="15">
        <v>0</v>
      </c>
      <c r="X30" s="9">
        <v>28</v>
      </c>
      <c r="Y30" s="9">
        <v>31</v>
      </c>
      <c r="Z30" s="9"/>
      <c r="AA30" s="9"/>
      <c r="AB30" s="9"/>
      <c r="AC30" s="9"/>
      <c r="AD30" s="9"/>
      <c r="AE30" s="9"/>
      <c r="AF30" s="8" t="s">
        <v>135</v>
      </c>
    </row>
    <row r="31" spans="1:32" ht="25.5">
      <c r="A31" s="8" t="s">
        <v>111</v>
      </c>
      <c r="B31" s="9">
        <v>1</v>
      </c>
      <c r="C31" s="8" t="s">
        <v>22</v>
      </c>
      <c r="D31" s="10" t="s">
        <v>24</v>
      </c>
      <c r="E31" s="10" t="s">
        <v>25</v>
      </c>
      <c r="F31" s="10" t="s">
        <v>122</v>
      </c>
      <c r="G31" s="9">
        <v>5</v>
      </c>
      <c r="H31" s="9">
        <v>2</v>
      </c>
      <c r="I31" s="9"/>
      <c r="J31" s="10" t="s">
        <v>26</v>
      </c>
      <c r="K31" s="10"/>
      <c r="L31" s="11">
        <v>41000</v>
      </c>
      <c r="M31" s="11">
        <v>41000</v>
      </c>
      <c r="N31" s="12">
        <v>0.5416666666666666</v>
      </c>
      <c r="O31" s="12">
        <v>0.6215277777777778</v>
      </c>
      <c r="P31" s="13">
        <v>115</v>
      </c>
      <c r="Q31" s="14">
        <v>400749</v>
      </c>
      <c r="R31" s="14">
        <v>9612268</v>
      </c>
      <c r="S31" s="14">
        <v>400857</v>
      </c>
      <c r="T31" s="14">
        <v>9610086</v>
      </c>
      <c r="U31" s="8" t="s">
        <v>21</v>
      </c>
      <c r="V31" s="8">
        <v>2200</v>
      </c>
      <c r="W31" s="15">
        <v>0.2</v>
      </c>
      <c r="X31" s="9">
        <v>28</v>
      </c>
      <c r="Y31" s="9">
        <v>28</v>
      </c>
      <c r="Z31" s="9"/>
      <c r="AA31" s="9"/>
      <c r="AB31" s="9"/>
      <c r="AC31" s="9"/>
      <c r="AD31" s="9"/>
      <c r="AE31" s="9"/>
      <c r="AF31" s="8" t="s">
        <v>125</v>
      </c>
    </row>
    <row r="32" spans="1:32" ht="25.5">
      <c r="A32" s="1" t="s">
        <v>112</v>
      </c>
      <c r="B32" s="1">
        <v>1</v>
      </c>
      <c r="C32" s="18" t="s">
        <v>22</v>
      </c>
      <c r="D32" s="19" t="s">
        <v>24</v>
      </c>
      <c r="E32" s="19" t="s">
        <v>25</v>
      </c>
      <c r="F32" s="10" t="s">
        <v>122</v>
      </c>
      <c r="G32" s="1">
        <v>2</v>
      </c>
      <c r="H32" s="1">
        <v>2</v>
      </c>
      <c r="J32" s="19" t="s">
        <v>29</v>
      </c>
      <c r="K32" s="19"/>
      <c r="L32" s="20">
        <v>41085</v>
      </c>
      <c r="M32" s="20">
        <v>41085</v>
      </c>
      <c r="N32" s="21">
        <v>0.2777777777777778</v>
      </c>
      <c r="O32" s="21">
        <v>0.4375</v>
      </c>
      <c r="P32" s="1">
        <v>230</v>
      </c>
      <c r="Q32" s="1">
        <v>358368</v>
      </c>
      <c r="R32" s="1">
        <v>9632679</v>
      </c>
      <c r="S32" s="1">
        <v>361399</v>
      </c>
      <c r="T32" s="1">
        <v>9632632</v>
      </c>
      <c r="U32" s="1" t="s">
        <v>21</v>
      </c>
      <c r="V32" s="1">
        <v>3000</v>
      </c>
      <c r="W32" s="22">
        <v>0.33</v>
      </c>
      <c r="X32" s="1">
        <v>22.4</v>
      </c>
      <c r="Y32" s="1">
        <v>26</v>
      </c>
      <c r="AF32" s="18" t="s">
        <v>27</v>
      </c>
    </row>
    <row r="33" spans="1:32" ht="25.5">
      <c r="A33" s="1" t="s">
        <v>113</v>
      </c>
      <c r="B33" s="1">
        <v>1</v>
      </c>
      <c r="C33" s="18" t="s">
        <v>22</v>
      </c>
      <c r="D33" s="19" t="s">
        <v>24</v>
      </c>
      <c r="E33" s="19" t="s">
        <v>25</v>
      </c>
      <c r="F33" s="10" t="s">
        <v>122</v>
      </c>
      <c r="G33" s="1">
        <v>2</v>
      </c>
      <c r="H33" s="1">
        <v>1</v>
      </c>
      <c r="J33" s="19" t="s">
        <v>29</v>
      </c>
      <c r="K33" s="19"/>
      <c r="L33" s="20">
        <v>41085</v>
      </c>
      <c r="M33" s="20">
        <v>41085</v>
      </c>
      <c r="N33" s="21">
        <v>0.5236111111111111</v>
      </c>
      <c r="O33" s="21">
        <v>0.6069444444444444</v>
      </c>
      <c r="P33" s="1">
        <v>120</v>
      </c>
      <c r="Q33" s="1">
        <v>360158</v>
      </c>
      <c r="R33" s="1">
        <v>9631645</v>
      </c>
      <c r="S33" s="1">
        <v>358401</v>
      </c>
      <c r="T33" s="1">
        <v>9631683</v>
      </c>
      <c r="U33" s="1" t="s">
        <v>21</v>
      </c>
      <c r="V33" s="1">
        <v>1800</v>
      </c>
      <c r="W33" s="22">
        <v>0</v>
      </c>
      <c r="X33" s="1">
        <v>26.1</v>
      </c>
      <c r="Y33" s="1">
        <v>26.3</v>
      </c>
      <c r="AF33" s="18" t="s">
        <v>27</v>
      </c>
    </row>
    <row r="34" spans="1:32" ht="25.5">
      <c r="A34" s="1" t="s">
        <v>114</v>
      </c>
      <c r="B34" s="1">
        <v>1</v>
      </c>
      <c r="C34" s="18" t="s">
        <v>22</v>
      </c>
      <c r="D34" s="19" t="s">
        <v>24</v>
      </c>
      <c r="E34" s="19" t="s">
        <v>25</v>
      </c>
      <c r="F34" s="10" t="s">
        <v>122</v>
      </c>
      <c r="G34" s="1">
        <v>2</v>
      </c>
      <c r="H34" s="1">
        <v>1</v>
      </c>
      <c r="J34" s="19" t="s">
        <v>29</v>
      </c>
      <c r="K34" s="19"/>
      <c r="L34" s="20">
        <v>41086</v>
      </c>
      <c r="M34" s="20">
        <v>41086</v>
      </c>
      <c r="N34" s="21">
        <v>0.2916666666666667</v>
      </c>
      <c r="O34" s="21">
        <v>0.3819444444444444</v>
      </c>
      <c r="P34" s="1">
        <v>130</v>
      </c>
      <c r="Q34" s="1">
        <v>358401</v>
      </c>
      <c r="R34" s="1">
        <v>9631683</v>
      </c>
      <c r="S34" s="1">
        <v>360158</v>
      </c>
      <c r="T34" s="1">
        <v>9631645</v>
      </c>
      <c r="U34" s="1" t="s">
        <v>21</v>
      </c>
      <c r="V34" s="1">
        <v>1800</v>
      </c>
      <c r="W34" s="22">
        <v>0</v>
      </c>
      <c r="X34" s="1">
        <v>24.4</v>
      </c>
      <c r="Y34" s="1">
        <v>27.9</v>
      </c>
      <c r="AF34" s="18" t="s">
        <v>27</v>
      </c>
    </row>
    <row r="35" spans="1:32" ht="25.5">
      <c r="A35" s="1" t="s">
        <v>115</v>
      </c>
      <c r="B35" s="1">
        <v>1</v>
      </c>
      <c r="C35" s="18" t="s">
        <v>22</v>
      </c>
      <c r="D35" s="19" t="s">
        <v>24</v>
      </c>
      <c r="E35" s="19" t="s">
        <v>25</v>
      </c>
      <c r="F35" s="10" t="s">
        <v>122</v>
      </c>
      <c r="G35" s="1">
        <v>2</v>
      </c>
      <c r="H35" s="1">
        <v>2</v>
      </c>
      <c r="J35" s="19" t="s">
        <v>29</v>
      </c>
      <c r="K35" s="19"/>
      <c r="L35" s="20">
        <v>41086</v>
      </c>
      <c r="M35" s="20">
        <v>41086</v>
      </c>
      <c r="N35" s="21">
        <v>0.5208333333333334</v>
      </c>
      <c r="O35" s="21">
        <v>0.6458333333333334</v>
      </c>
      <c r="P35" s="1">
        <v>180</v>
      </c>
      <c r="Q35" s="1">
        <v>361399</v>
      </c>
      <c r="R35" s="1">
        <v>9632632</v>
      </c>
      <c r="S35" s="1">
        <v>358368</v>
      </c>
      <c r="T35" s="1">
        <v>9632679</v>
      </c>
      <c r="U35" s="1" t="s">
        <v>21</v>
      </c>
      <c r="V35" s="1">
        <v>3000</v>
      </c>
      <c r="W35" s="22">
        <v>0</v>
      </c>
      <c r="X35" s="1">
        <v>30.4</v>
      </c>
      <c r="Y35" s="1">
        <v>28.6</v>
      </c>
      <c r="AF35" s="18" t="s">
        <v>27</v>
      </c>
    </row>
    <row r="36" spans="1:32" ht="25.5">
      <c r="A36" s="1" t="s">
        <v>116</v>
      </c>
      <c r="B36" s="1">
        <v>1</v>
      </c>
      <c r="C36" s="18" t="s">
        <v>22</v>
      </c>
      <c r="D36" s="19" t="s">
        <v>24</v>
      </c>
      <c r="E36" s="19" t="s">
        <v>25</v>
      </c>
      <c r="F36" s="10" t="s">
        <v>122</v>
      </c>
      <c r="G36" s="1">
        <v>2</v>
      </c>
      <c r="H36" s="1">
        <v>2</v>
      </c>
      <c r="J36" s="19" t="s">
        <v>29</v>
      </c>
      <c r="K36" s="19"/>
      <c r="L36" s="20">
        <v>41087</v>
      </c>
      <c r="M36" s="20">
        <v>41087</v>
      </c>
      <c r="N36" s="21">
        <v>0.2673611111111111</v>
      </c>
      <c r="O36" s="21">
        <v>0.40625</v>
      </c>
      <c r="P36" s="1">
        <v>200</v>
      </c>
      <c r="Q36" s="1">
        <v>358368</v>
      </c>
      <c r="R36" s="1">
        <v>9632679</v>
      </c>
      <c r="S36" s="1">
        <v>361399</v>
      </c>
      <c r="T36" s="1">
        <v>9632632</v>
      </c>
      <c r="U36" s="1" t="s">
        <v>21</v>
      </c>
      <c r="V36" s="1">
        <v>3000</v>
      </c>
      <c r="W36" s="22">
        <v>0</v>
      </c>
      <c r="X36" s="1">
        <v>25.6</v>
      </c>
      <c r="Y36" s="1">
        <v>28</v>
      </c>
      <c r="AF36" s="18" t="s">
        <v>27</v>
      </c>
    </row>
    <row r="37" spans="1:32" ht="25.5">
      <c r="A37" s="1" t="s">
        <v>117</v>
      </c>
      <c r="B37" s="1">
        <v>1</v>
      </c>
      <c r="C37" s="18" t="s">
        <v>22</v>
      </c>
      <c r="D37" s="19" t="s">
        <v>24</v>
      </c>
      <c r="E37" s="19" t="s">
        <v>25</v>
      </c>
      <c r="F37" s="10" t="s">
        <v>122</v>
      </c>
      <c r="G37" s="1">
        <v>2</v>
      </c>
      <c r="H37" s="1">
        <v>1</v>
      </c>
      <c r="J37" s="19" t="s">
        <v>29</v>
      </c>
      <c r="K37" s="19"/>
      <c r="L37" s="20">
        <v>41087</v>
      </c>
      <c r="M37" s="20">
        <v>41087</v>
      </c>
      <c r="N37" s="21">
        <v>0.4583333333333333</v>
      </c>
      <c r="O37" s="21">
        <v>0.5340277777777778</v>
      </c>
      <c r="P37" s="1">
        <v>109</v>
      </c>
      <c r="Q37" s="1">
        <v>358368</v>
      </c>
      <c r="R37" s="1">
        <v>9632679</v>
      </c>
      <c r="S37" s="1">
        <v>361399</v>
      </c>
      <c r="T37" s="1">
        <v>9632632</v>
      </c>
      <c r="U37" s="1" t="s">
        <v>21</v>
      </c>
      <c r="V37" s="1">
        <v>1800</v>
      </c>
      <c r="W37" s="22">
        <v>0</v>
      </c>
      <c r="X37" s="1">
        <v>28.4</v>
      </c>
      <c r="Y37" s="1">
        <v>29</v>
      </c>
      <c r="AF37" s="18" t="s">
        <v>27</v>
      </c>
    </row>
    <row r="38" spans="1:32" ht="25.5">
      <c r="A38" s="1" t="s">
        <v>118</v>
      </c>
      <c r="B38" s="1">
        <v>1</v>
      </c>
      <c r="C38" s="18" t="s">
        <v>22</v>
      </c>
      <c r="D38" s="19" t="s">
        <v>24</v>
      </c>
      <c r="E38" s="19" t="s">
        <v>25</v>
      </c>
      <c r="F38" s="10" t="s">
        <v>122</v>
      </c>
      <c r="G38" s="1">
        <v>2</v>
      </c>
      <c r="H38" s="1">
        <v>1</v>
      </c>
      <c r="J38" s="19" t="s">
        <v>29</v>
      </c>
      <c r="K38" s="19"/>
      <c r="L38" s="20">
        <v>41088</v>
      </c>
      <c r="M38" s="20">
        <v>41088</v>
      </c>
      <c r="N38" s="21">
        <v>0.2916666666666667</v>
      </c>
      <c r="O38" s="21">
        <v>0.3736111111111111</v>
      </c>
      <c r="P38" s="1">
        <v>118</v>
      </c>
      <c r="Q38" s="1">
        <v>358401</v>
      </c>
      <c r="R38" s="1">
        <v>9631683</v>
      </c>
      <c r="S38" s="1">
        <v>360158</v>
      </c>
      <c r="T38" s="1">
        <v>9631645</v>
      </c>
      <c r="U38" s="1" t="s">
        <v>21</v>
      </c>
      <c r="V38" s="1">
        <v>1800</v>
      </c>
      <c r="W38" s="22">
        <v>0</v>
      </c>
      <c r="X38" s="1">
        <v>25.1</v>
      </c>
      <c r="Y38" s="1">
        <v>26.6</v>
      </c>
      <c r="AF38" s="18" t="s">
        <v>27</v>
      </c>
    </row>
    <row r="39" spans="1:32" ht="25.5">
      <c r="A39" s="1" t="s">
        <v>119</v>
      </c>
      <c r="B39" s="1">
        <v>1</v>
      </c>
      <c r="C39" s="18" t="s">
        <v>22</v>
      </c>
      <c r="D39" s="19" t="s">
        <v>24</v>
      </c>
      <c r="E39" s="19" t="s">
        <v>25</v>
      </c>
      <c r="F39" s="10" t="s">
        <v>122</v>
      </c>
      <c r="G39" s="1">
        <v>2</v>
      </c>
      <c r="H39" s="1">
        <v>2</v>
      </c>
      <c r="J39" s="19" t="s">
        <v>29</v>
      </c>
      <c r="K39" s="19"/>
      <c r="L39" s="20">
        <v>41088</v>
      </c>
      <c r="M39" s="20">
        <v>41088</v>
      </c>
      <c r="N39" s="21">
        <v>0.5416666666666666</v>
      </c>
      <c r="O39" s="21">
        <v>0.6944444444444445</v>
      </c>
      <c r="P39" s="1">
        <v>220</v>
      </c>
      <c r="Q39" s="1">
        <v>361399</v>
      </c>
      <c r="R39" s="1">
        <v>9632632</v>
      </c>
      <c r="S39" s="1">
        <v>358368</v>
      </c>
      <c r="T39" s="1">
        <v>9632679</v>
      </c>
      <c r="U39" s="1" t="s">
        <v>21</v>
      </c>
      <c r="V39" s="1">
        <v>3000</v>
      </c>
      <c r="W39" s="22">
        <v>0</v>
      </c>
      <c r="X39" s="1">
        <v>30</v>
      </c>
      <c r="Y39" s="1">
        <v>29.4</v>
      </c>
      <c r="AF39" s="18" t="s">
        <v>27</v>
      </c>
    </row>
    <row r="40" spans="1:32" ht="25.5">
      <c r="A40" s="1" t="s">
        <v>120</v>
      </c>
      <c r="B40" s="1">
        <v>1</v>
      </c>
      <c r="C40" s="18" t="s">
        <v>22</v>
      </c>
      <c r="D40" s="19" t="s">
        <v>24</v>
      </c>
      <c r="E40" s="19" t="s">
        <v>25</v>
      </c>
      <c r="F40" s="10" t="s">
        <v>122</v>
      </c>
      <c r="G40" s="1">
        <v>2</v>
      </c>
      <c r="H40" s="1">
        <v>2</v>
      </c>
      <c r="J40" s="19" t="s">
        <v>29</v>
      </c>
      <c r="K40" s="19"/>
      <c r="L40" s="20">
        <v>41089</v>
      </c>
      <c r="M40" s="20">
        <v>41089</v>
      </c>
      <c r="N40" s="21">
        <v>0.2638888888888889</v>
      </c>
      <c r="O40" s="21">
        <v>0.4236111111111111</v>
      </c>
      <c r="P40" s="1">
        <v>230</v>
      </c>
      <c r="Q40" s="1">
        <v>358368</v>
      </c>
      <c r="R40" s="1">
        <v>9632679</v>
      </c>
      <c r="S40" s="1">
        <v>361399</v>
      </c>
      <c r="T40" s="1">
        <v>9632632</v>
      </c>
      <c r="U40" s="1" t="s">
        <v>21</v>
      </c>
      <c r="V40" s="1">
        <v>3000</v>
      </c>
      <c r="W40" s="22">
        <v>0</v>
      </c>
      <c r="X40" s="1">
        <v>25.9</v>
      </c>
      <c r="Y40" s="1">
        <v>28.2</v>
      </c>
      <c r="AF40" s="18" t="s">
        <v>27</v>
      </c>
    </row>
    <row r="41" spans="1:32" ht="25.5">
      <c r="A41" s="1" t="s">
        <v>121</v>
      </c>
      <c r="B41" s="1">
        <v>1</v>
      </c>
      <c r="C41" s="18" t="s">
        <v>22</v>
      </c>
      <c r="D41" s="19" t="s">
        <v>24</v>
      </c>
      <c r="E41" s="19" t="s">
        <v>25</v>
      </c>
      <c r="F41" s="10" t="s">
        <v>122</v>
      </c>
      <c r="G41" s="1">
        <v>2</v>
      </c>
      <c r="H41" s="1">
        <v>1</v>
      </c>
      <c r="J41" s="19" t="s">
        <v>29</v>
      </c>
      <c r="K41" s="19"/>
      <c r="L41" s="20">
        <v>41089</v>
      </c>
      <c r="M41" s="20">
        <v>41089</v>
      </c>
      <c r="N41" s="21">
        <v>0.548611111111111</v>
      </c>
      <c r="O41" s="21">
        <v>0.625</v>
      </c>
      <c r="P41" s="1">
        <v>110</v>
      </c>
      <c r="Q41" s="1">
        <v>360158</v>
      </c>
      <c r="R41" s="1">
        <v>9631645</v>
      </c>
      <c r="S41" s="1">
        <v>358401</v>
      </c>
      <c r="T41" s="1">
        <v>9631683</v>
      </c>
      <c r="U41" s="1" t="s">
        <v>21</v>
      </c>
      <c r="V41" s="1">
        <v>1800</v>
      </c>
      <c r="W41" s="22">
        <v>0</v>
      </c>
      <c r="X41" s="1">
        <v>31.8</v>
      </c>
      <c r="Y41" s="1">
        <v>31.1</v>
      </c>
      <c r="AF41" s="18" t="s">
        <v>27</v>
      </c>
    </row>
    <row r="42" spans="1:33" ht="25.5">
      <c r="A42" s="1" t="s">
        <v>30</v>
      </c>
      <c r="B42" s="1">
        <v>2</v>
      </c>
      <c r="C42" s="18" t="s">
        <v>22</v>
      </c>
      <c r="D42" s="19" t="s">
        <v>24</v>
      </c>
      <c r="E42" s="19" t="s">
        <v>25</v>
      </c>
      <c r="F42" s="10" t="s">
        <v>122</v>
      </c>
      <c r="G42" s="1">
        <v>2</v>
      </c>
      <c r="H42" s="1">
        <v>2</v>
      </c>
      <c r="J42" s="19" t="s">
        <v>29</v>
      </c>
      <c r="K42" s="19"/>
      <c r="L42" s="20">
        <v>41110</v>
      </c>
      <c r="M42" s="20">
        <v>41110</v>
      </c>
      <c r="N42" s="21">
        <v>0.2673611111111111</v>
      </c>
      <c r="O42" s="21">
        <v>0.37777777777777777</v>
      </c>
      <c r="P42" s="1">
        <v>159</v>
      </c>
      <c r="Q42" s="1">
        <v>358378</v>
      </c>
      <c r="R42" s="1">
        <v>9632636</v>
      </c>
      <c r="S42" s="1">
        <v>361375</v>
      </c>
      <c r="T42" s="1">
        <v>9632588</v>
      </c>
      <c r="U42" s="1" t="s">
        <v>21</v>
      </c>
      <c r="V42" s="1">
        <v>3000</v>
      </c>
      <c r="W42" s="22">
        <v>0</v>
      </c>
      <c r="X42" s="1">
        <v>24.8</v>
      </c>
      <c r="Y42" s="1">
        <v>26.6</v>
      </c>
      <c r="AF42" s="18" t="s">
        <v>27</v>
      </c>
      <c r="AG42" s="18"/>
    </row>
    <row r="43" spans="1:33" ht="12.75">
      <c r="A43" s="1" t="s">
        <v>31</v>
      </c>
      <c r="B43" s="1">
        <v>2</v>
      </c>
      <c r="C43" s="18" t="s">
        <v>22</v>
      </c>
      <c r="D43" s="19" t="s">
        <v>24</v>
      </c>
      <c r="E43" s="19" t="s">
        <v>25</v>
      </c>
      <c r="F43" s="10" t="s">
        <v>122</v>
      </c>
      <c r="G43" s="1">
        <v>2</v>
      </c>
      <c r="H43" s="1">
        <v>1</v>
      </c>
      <c r="J43" s="19" t="s">
        <v>29</v>
      </c>
      <c r="K43" s="19"/>
      <c r="L43" s="20">
        <v>41110</v>
      </c>
      <c r="M43" s="20">
        <v>41110</v>
      </c>
      <c r="N43" s="21">
        <v>0.5520833333333334</v>
      </c>
      <c r="O43" s="21">
        <v>0.611111111111111</v>
      </c>
      <c r="P43" s="1">
        <v>85</v>
      </c>
      <c r="Q43" s="1">
        <v>360151</v>
      </c>
      <c r="R43" s="1">
        <v>9631598</v>
      </c>
      <c r="S43" s="1">
        <v>358356</v>
      </c>
      <c r="T43" s="1">
        <v>9631636</v>
      </c>
      <c r="U43" s="1" t="s">
        <v>21</v>
      </c>
      <c r="V43" s="1">
        <v>1800</v>
      </c>
      <c r="W43" s="22">
        <v>0</v>
      </c>
      <c r="X43" s="1">
        <v>30.6</v>
      </c>
      <c r="Y43" s="1">
        <v>30.8</v>
      </c>
      <c r="AF43" s="18" t="s">
        <v>27</v>
      </c>
      <c r="AG43" s="18"/>
    </row>
    <row r="44" spans="1:33" ht="12.75">
      <c r="A44" s="1" t="s">
        <v>32</v>
      </c>
      <c r="B44" s="1">
        <v>2</v>
      </c>
      <c r="C44" s="18" t="s">
        <v>22</v>
      </c>
      <c r="D44" s="19" t="s">
        <v>24</v>
      </c>
      <c r="E44" s="19" t="s">
        <v>25</v>
      </c>
      <c r="F44" s="10" t="s">
        <v>122</v>
      </c>
      <c r="G44" s="1">
        <v>2</v>
      </c>
      <c r="H44" s="1">
        <v>1</v>
      </c>
      <c r="J44" s="19" t="s">
        <v>29</v>
      </c>
      <c r="K44" s="19"/>
      <c r="L44" s="20">
        <v>41111</v>
      </c>
      <c r="M44" s="20">
        <v>41111</v>
      </c>
      <c r="N44" s="21">
        <v>0.28125</v>
      </c>
      <c r="O44" s="21">
        <v>0.35625</v>
      </c>
      <c r="P44" s="1">
        <f>60+48</f>
        <v>108</v>
      </c>
      <c r="Q44" s="1">
        <v>358356</v>
      </c>
      <c r="R44" s="1">
        <v>9631636</v>
      </c>
      <c r="S44" s="1">
        <v>360151</v>
      </c>
      <c r="T44" s="1">
        <v>9631598</v>
      </c>
      <c r="U44" s="1" t="s">
        <v>21</v>
      </c>
      <c r="V44" s="1">
        <v>1800</v>
      </c>
      <c r="W44" s="22">
        <v>0</v>
      </c>
      <c r="X44" s="1">
        <v>24.5</v>
      </c>
      <c r="Y44" s="1">
        <v>26.4</v>
      </c>
      <c r="AF44" s="18" t="s">
        <v>27</v>
      </c>
      <c r="AG44" s="18"/>
    </row>
    <row r="45" spans="1:33" ht="12.75">
      <c r="A45" s="1" t="s">
        <v>33</v>
      </c>
      <c r="B45" s="1">
        <v>2</v>
      </c>
      <c r="C45" s="18" t="s">
        <v>22</v>
      </c>
      <c r="D45" s="19" t="s">
        <v>24</v>
      </c>
      <c r="E45" s="19" t="s">
        <v>25</v>
      </c>
      <c r="F45" s="10" t="s">
        <v>122</v>
      </c>
      <c r="G45" s="1">
        <v>2</v>
      </c>
      <c r="H45" s="1">
        <v>2</v>
      </c>
      <c r="J45" s="19" t="s">
        <v>29</v>
      </c>
      <c r="K45" s="19"/>
      <c r="L45" s="20">
        <v>41111</v>
      </c>
      <c r="M45" s="20">
        <v>41111</v>
      </c>
      <c r="N45" s="21">
        <v>0.5625</v>
      </c>
      <c r="O45" s="21">
        <v>0.6652777777777777</v>
      </c>
      <c r="P45" s="1">
        <f>60+60+28</f>
        <v>148</v>
      </c>
      <c r="Q45" s="1">
        <v>361375</v>
      </c>
      <c r="R45" s="1">
        <v>9632588</v>
      </c>
      <c r="S45" s="1">
        <v>358378</v>
      </c>
      <c r="T45" s="1">
        <v>9632636</v>
      </c>
      <c r="U45" s="1" t="s">
        <v>21</v>
      </c>
      <c r="V45" s="1">
        <v>3000</v>
      </c>
      <c r="W45" s="22">
        <v>0</v>
      </c>
      <c r="X45" s="1">
        <v>30</v>
      </c>
      <c r="Y45" s="1">
        <v>29.5</v>
      </c>
      <c r="AF45" s="18" t="s">
        <v>27</v>
      </c>
      <c r="AG45" s="18"/>
    </row>
    <row r="46" spans="1:33" ht="12.75">
      <c r="A46" s="1" t="s">
        <v>34</v>
      </c>
      <c r="B46" s="1">
        <v>2</v>
      </c>
      <c r="C46" s="18" t="s">
        <v>22</v>
      </c>
      <c r="D46" s="19" t="s">
        <v>24</v>
      </c>
      <c r="E46" s="19" t="s">
        <v>25</v>
      </c>
      <c r="F46" s="10" t="s">
        <v>122</v>
      </c>
      <c r="G46" s="1">
        <v>2</v>
      </c>
      <c r="H46" s="1">
        <v>2</v>
      </c>
      <c r="J46" s="19" t="s">
        <v>29</v>
      </c>
      <c r="K46" s="19"/>
      <c r="L46" s="20">
        <v>41112</v>
      </c>
      <c r="M46" s="20">
        <v>41112</v>
      </c>
      <c r="N46" s="21">
        <v>0.2652777777777778</v>
      </c>
      <c r="O46" s="21">
        <v>0.37986111111111115</v>
      </c>
      <c r="P46" s="1">
        <f>60+60+45</f>
        <v>165</v>
      </c>
      <c r="Q46" s="1">
        <v>358378</v>
      </c>
      <c r="R46" s="1">
        <v>9632636</v>
      </c>
      <c r="S46" s="1">
        <v>361375</v>
      </c>
      <c r="T46" s="1">
        <v>9632588</v>
      </c>
      <c r="U46" s="1" t="s">
        <v>21</v>
      </c>
      <c r="V46" s="1">
        <v>3000</v>
      </c>
      <c r="W46" s="22">
        <v>0</v>
      </c>
      <c r="X46" s="1">
        <v>24.7</v>
      </c>
      <c r="Y46" s="1">
        <v>26</v>
      </c>
      <c r="AF46" s="18" t="s">
        <v>27</v>
      </c>
      <c r="AG46" s="18"/>
    </row>
    <row r="47" spans="1:33" ht="12.75">
      <c r="A47" s="1" t="s">
        <v>35</v>
      </c>
      <c r="B47" s="1">
        <v>2</v>
      </c>
      <c r="C47" s="18" t="s">
        <v>22</v>
      </c>
      <c r="D47" s="19" t="s">
        <v>24</v>
      </c>
      <c r="E47" s="19" t="s">
        <v>25</v>
      </c>
      <c r="F47" s="10" t="s">
        <v>122</v>
      </c>
      <c r="G47" s="1">
        <v>2</v>
      </c>
      <c r="H47" s="1">
        <v>1</v>
      </c>
      <c r="J47" s="19" t="s">
        <v>29</v>
      </c>
      <c r="K47" s="19"/>
      <c r="L47" s="20">
        <v>41112</v>
      </c>
      <c r="M47" s="20">
        <v>41112</v>
      </c>
      <c r="N47" s="21">
        <v>0.5590277777777778</v>
      </c>
      <c r="O47" s="21">
        <v>0.6319444444444444</v>
      </c>
      <c r="P47" s="1">
        <f>60+45</f>
        <v>105</v>
      </c>
      <c r="Q47" s="1">
        <v>360151</v>
      </c>
      <c r="R47" s="1">
        <v>9631598</v>
      </c>
      <c r="S47" s="1">
        <v>358356</v>
      </c>
      <c r="T47" s="1">
        <v>9631636</v>
      </c>
      <c r="U47" s="1" t="s">
        <v>21</v>
      </c>
      <c r="V47" s="1">
        <v>1800</v>
      </c>
      <c r="W47" s="22">
        <v>0</v>
      </c>
      <c r="X47" s="1">
        <v>29.5</v>
      </c>
      <c r="Y47" s="1">
        <v>29.5</v>
      </c>
      <c r="AF47" s="18" t="s">
        <v>27</v>
      </c>
      <c r="AG47" s="18"/>
    </row>
    <row r="48" spans="1:33" ht="12.75">
      <c r="A48" s="1" t="s">
        <v>36</v>
      </c>
      <c r="B48" s="1">
        <v>2</v>
      </c>
      <c r="C48" s="18" t="s">
        <v>22</v>
      </c>
      <c r="D48" s="19" t="s">
        <v>24</v>
      </c>
      <c r="E48" s="19" t="s">
        <v>25</v>
      </c>
      <c r="F48" s="10" t="s">
        <v>122</v>
      </c>
      <c r="G48" s="1">
        <v>2</v>
      </c>
      <c r="H48" s="1">
        <v>1</v>
      </c>
      <c r="J48" s="19" t="s">
        <v>29</v>
      </c>
      <c r="K48" s="19"/>
      <c r="L48" s="20">
        <v>41113</v>
      </c>
      <c r="M48" s="20">
        <v>41113</v>
      </c>
      <c r="N48" s="21">
        <v>0.2708333333333333</v>
      </c>
      <c r="O48" s="21">
        <v>0.3451388888888889</v>
      </c>
      <c r="P48" s="1">
        <f>60+47</f>
        <v>107</v>
      </c>
      <c r="Q48" s="1">
        <v>358356</v>
      </c>
      <c r="R48" s="1">
        <v>9631636</v>
      </c>
      <c r="S48" s="1">
        <v>360151</v>
      </c>
      <c r="T48" s="1">
        <v>9631598</v>
      </c>
      <c r="U48" s="1" t="s">
        <v>21</v>
      </c>
      <c r="V48" s="1">
        <v>1800</v>
      </c>
      <c r="W48" s="22">
        <v>0</v>
      </c>
      <c r="X48" s="1">
        <v>23.9</v>
      </c>
      <c r="Y48" s="1">
        <v>25.9</v>
      </c>
      <c r="AF48" s="18" t="s">
        <v>27</v>
      </c>
      <c r="AG48" s="18"/>
    </row>
    <row r="49" spans="1:33" ht="12.75">
      <c r="A49" s="1" t="s">
        <v>37</v>
      </c>
      <c r="B49" s="1">
        <v>2</v>
      </c>
      <c r="C49" s="18" t="s">
        <v>22</v>
      </c>
      <c r="D49" s="19" t="s">
        <v>24</v>
      </c>
      <c r="E49" s="19" t="s">
        <v>25</v>
      </c>
      <c r="F49" s="10" t="s">
        <v>122</v>
      </c>
      <c r="G49" s="1">
        <v>2</v>
      </c>
      <c r="H49" s="1">
        <v>2</v>
      </c>
      <c r="J49" s="19" t="s">
        <v>29</v>
      </c>
      <c r="K49" s="19"/>
      <c r="L49" s="20">
        <v>41113</v>
      </c>
      <c r="M49" s="20">
        <v>41113</v>
      </c>
      <c r="N49" s="21">
        <v>0.5590277777777778</v>
      </c>
      <c r="O49" s="21">
        <v>0.6666666666666666</v>
      </c>
      <c r="P49" s="1">
        <v>155</v>
      </c>
      <c r="Q49" s="1">
        <v>361375</v>
      </c>
      <c r="R49" s="1">
        <v>9632588</v>
      </c>
      <c r="S49" s="1">
        <v>358378</v>
      </c>
      <c r="T49" s="1">
        <v>9632636</v>
      </c>
      <c r="U49" s="1" t="s">
        <v>21</v>
      </c>
      <c r="V49" s="1">
        <v>3000</v>
      </c>
      <c r="W49" s="22">
        <v>0</v>
      </c>
      <c r="X49" s="1">
        <v>29.9</v>
      </c>
      <c r="Y49" s="1">
        <v>29.5</v>
      </c>
      <c r="AF49" s="18" t="s">
        <v>27</v>
      </c>
      <c r="AG49" s="18"/>
    </row>
    <row r="50" spans="1:33" ht="12.75">
      <c r="A50" s="1" t="s">
        <v>38</v>
      </c>
      <c r="B50" s="1">
        <v>2</v>
      </c>
      <c r="C50" s="18" t="s">
        <v>22</v>
      </c>
      <c r="D50" s="19" t="s">
        <v>24</v>
      </c>
      <c r="E50" s="19" t="s">
        <v>25</v>
      </c>
      <c r="F50" s="10" t="s">
        <v>122</v>
      </c>
      <c r="G50" s="1">
        <v>2</v>
      </c>
      <c r="H50" s="1">
        <v>2</v>
      </c>
      <c r="J50" s="19" t="s">
        <v>29</v>
      </c>
      <c r="K50" s="19"/>
      <c r="L50" s="20">
        <v>41114</v>
      </c>
      <c r="M50" s="20">
        <v>41114</v>
      </c>
      <c r="N50" s="21">
        <v>0.2638888888888889</v>
      </c>
      <c r="O50" s="21">
        <v>0.37916666666666665</v>
      </c>
      <c r="P50" s="1">
        <f>60+60+46</f>
        <v>166</v>
      </c>
      <c r="Q50" s="1">
        <v>358378</v>
      </c>
      <c r="R50" s="1">
        <v>9632636</v>
      </c>
      <c r="S50" s="1">
        <v>361375</v>
      </c>
      <c r="T50" s="1">
        <v>9632588</v>
      </c>
      <c r="U50" s="1" t="s">
        <v>21</v>
      </c>
      <c r="V50" s="1">
        <v>3000</v>
      </c>
      <c r="W50" s="22">
        <v>0</v>
      </c>
      <c r="X50" s="1">
        <v>23.1</v>
      </c>
      <c r="Y50" s="1">
        <v>26.5</v>
      </c>
      <c r="AF50" s="18" t="s">
        <v>27</v>
      </c>
      <c r="AG50" s="18"/>
    </row>
    <row r="51" spans="1:33" ht="12.75">
      <c r="A51" s="1" t="s">
        <v>39</v>
      </c>
      <c r="B51" s="1">
        <v>2</v>
      </c>
      <c r="C51" s="18" t="s">
        <v>22</v>
      </c>
      <c r="D51" s="19" t="s">
        <v>24</v>
      </c>
      <c r="E51" s="19" t="s">
        <v>25</v>
      </c>
      <c r="F51" s="10" t="s">
        <v>122</v>
      </c>
      <c r="G51" s="1">
        <v>2</v>
      </c>
      <c r="H51" s="1">
        <v>1</v>
      </c>
      <c r="J51" s="19" t="s">
        <v>29</v>
      </c>
      <c r="K51" s="19"/>
      <c r="L51" s="20">
        <v>41114</v>
      </c>
      <c r="M51" s="20">
        <v>41114</v>
      </c>
      <c r="N51" s="21">
        <v>0.5590277777777778</v>
      </c>
      <c r="O51" s="21">
        <v>0.6298611111111111</v>
      </c>
      <c r="P51" s="1">
        <f>60+42</f>
        <v>102</v>
      </c>
      <c r="Q51" s="1">
        <v>360151</v>
      </c>
      <c r="R51" s="1">
        <v>9631598</v>
      </c>
      <c r="S51" s="1">
        <v>358356</v>
      </c>
      <c r="T51" s="1">
        <v>9631636</v>
      </c>
      <c r="U51" s="1" t="s">
        <v>21</v>
      </c>
      <c r="V51" s="1">
        <v>1800</v>
      </c>
      <c r="W51" s="22">
        <v>0</v>
      </c>
      <c r="X51" s="1">
        <v>30.8</v>
      </c>
      <c r="Y51" s="1">
        <v>29.4</v>
      </c>
      <c r="AF51" s="18" t="s">
        <v>27</v>
      </c>
      <c r="AG51" s="18"/>
    </row>
    <row r="52" spans="1:33" ht="12.75">
      <c r="A52" s="1" t="s">
        <v>60</v>
      </c>
      <c r="B52" s="1">
        <v>2</v>
      </c>
      <c r="C52" s="18" t="s">
        <v>22</v>
      </c>
      <c r="D52" s="19" t="s">
        <v>24</v>
      </c>
      <c r="E52" s="19" t="s">
        <v>25</v>
      </c>
      <c r="F52" s="10" t="s">
        <v>122</v>
      </c>
      <c r="G52" s="1">
        <v>6</v>
      </c>
      <c r="H52" s="1">
        <v>2</v>
      </c>
      <c r="J52" s="1" t="s">
        <v>23</v>
      </c>
      <c r="L52" s="20">
        <v>41116</v>
      </c>
      <c r="M52" s="20">
        <v>41116</v>
      </c>
      <c r="N52" s="21">
        <v>0.2673611111111111</v>
      </c>
      <c r="O52" s="21">
        <v>0.45</v>
      </c>
      <c r="P52" s="1">
        <f>4*60+23</f>
        <v>263</v>
      </c>
      <c r="Q52" s="1">
        <v>402094</v>
      </c>
      <c r="R52" s="1">
        <v>9632406</v>
      </c>
      <c r="S52" s="1">
        <v>407106</v>
      </c>
      <c r="T52" s="1">
        <v>9632528</v>
      </c>
      <c r="U52" s="1" t="s">
        <v>21</v>
      </c>
      <c r="V52" s="1">
        <v>5000</v>
      </c>
      <c r="W52" s="22">
        <v>0</v>
      </c>
      <c r="X52" s="1">
        <v>25.9</v>
      </c>
      <c r="Y52" s="1">
        <v>28.4</v>
      </c>
      <c r="AG52" s="18"/>
    </row>
    <row r="53" spans="1:33" ht="12.75">
      <c r="A53" s="1" t="s">
        <v>61</v>
      </c>
      <c r="B53" s="1">
        <v>2</v>
      </c>
      <c r="C53" s="18" t="s">
        <v>22</v>
      </c>
      <c r="D53" s="19" t="s">
        <v>24</v>
      </c>
      <c r="E53" s="19" t="s">
        <v>25</v>
      </c>
      <c r="F53" s="10" t="s">
        <v>122</v>
      </c>
      <c r="G53" s="1">
        <v>6</v>
      </c>
      <c r="H53" s="1">
        <v>1</v>
      </c>
      <c r="J53" s="1" t="s">
        <v>23</v>
      </c>
      <c r="L53" s="20">
        <v>41116</v>
      </c>
      <c r="M53" s="20">
        <v>41116</v>
      </c>
      <c r="N53" s="21">
        <v>0.5625</v>
      </c>
      <c r="O53" s="21">
        <v>0.688888888888889</v>
      </c>
      <c r="P53" s="1">
        <f>3*60+2</f>
        <v>182</v>
      </c>
      <c r="Q53" s="1">
        <v>405683</v>
      </c>
      <c r="R53" s="1">
        <v>9631340</v>
      </c>
      <c r="S53" s="1">
        <v>402112</v>
      </c>
      <c r="T53" s="1">
        <v>9631412</v>
      </c>
      <c r="U53" s="1" t="s">
        <v>21</v>
      </c>
      <c r="V53" s="1">
        <v>3500</v>
      </c>
      <c r="W53" s="22">
        <v>0</v>
      </c>
      <c r="X53" s="1">
        <v>27.6</v>
      </c>
      <c r="Y53" s="1">
        <v>30.1</v>
      </c>
      <c r="AF53" s="18" t="s">
        <v>27</v>
      </c>
      <c r="AG53" s="18"/>
    </row>
    <row r="54" spans="1:33" ht="12.75">
      <c r="A54" s="1" t="s">
        <v>62</v>
      </c>
      <c r="B54" s="1">
        <v>2</v>
      </c>
      <c r="C54" s="18" t="s">
        <v>22</v>
      </c>
      <c r="D54" s="19" t="s">
        <v>24</v>
      </c>
      <c r="E54" s="19" t="s">
        <v>25</v>
      </c>
      <c r="F54" s="10" t="s">
        <v>122</v>
      </c>
      <c r="G54" s="1">
        <v>6</v>
      </c>
      <c r="H54" s="1">
        <v>1</v>
      </c>
      <c r="J54" s="1" t="s">
        <v>23</v>
      </c>
      <c r="L54" s="20">
        <v>41117</v>
      </c>
      <c r="M54" s="20">
        <v>41117</v>
      </c>
      <c r="N54" s="21">
        <v>0.2708333333333333</v>
      </c>
      <c r="O54" s="21">
        <v>0.3979166666666667</v>
      </c>
      <c r="P54" s="1">
        <f>3*60+3</f>
        <v>183</v>
      </c>
      <c r="Q54" s="1">
        <v>402112</v>
      </c>
      <c r="R54" s="1">
        <v>9631412</v>
      </c>
      <c r="S54" s="1">
        <v>405683</v>
      </c>
      <c r="T54" s="1">
        <v>9631340</v>
      </c>
      <c r="U54" s="1" t="s">
        <v>21</v>
      </c>
      <c r="V54" s="1">
        <v>3500</v>
      </c>
      <c r="W54" s="22">
        <v>0</v>
      </c>
      <c r="X54" s="1">
        <v>23.8</v>
      </c>
      <c r="Y54" s="1">
        <v>25</v>
      </c>
      <c r="AF54" s="18" t="s">
        <v>27</v>
      </c>
      <c r="AG54" s="18"/>
    </row>
    <row r="55" spans="1:33" ht="12.75">
      <c r="A55" s="1" t="s">
        <v>63</v>
      </c>
      <c r="B55" s="1">
        <v>2</v>
      </c>
      <c r="C55" s="18" t="s">
        <v>22</v>
      </c>
      <c r="D55" s="19" t="s">
        <v>24</v>
      </c>
      <c r="E55" s="19" t="s">
        <v>25</v>
      </c>
      <c r="F55" s="10" t="s">
        <v>122</v>
      </c>
      <c r="G55" s="1">
        <v>6</v>
      </c>
      <c r="H55" s="1">
        <v>2</v>
      </c>
      <c r="J55" s="1" t="s">
        <v>23</v>
      </c>
      <c r="L55" s="20">
        <v>41117</v>
      </c>
      <c r="M55" s="20">
        <v>41117</v>
      </c>
      <c r="N55" s="21">
        <v>0.5625</v>
      </c>
      <c r="O55" s="21">
        <v>0.7374999999999999</v>
      </c>
      <c r="P55" s="1">
        <f>4*60+12</f>
        <v>252</v>
      </c>
      <c r="Q55" s="1">
        <v>407106</v>
      </c>
      <c r="R55" s="1">
        <v>9632528</v>
      </c>
      <c r="S55" s="1">
        <v>402094</v>
      </c>
      <c r="T55" s="1">
        <v>9632406</v>
      </c>
      <c r="U55" s="1" t="s">
        <v>21</v>
      </c>
      <c r="V55" s="1">
        <v>5000</v>
      </c>
      <c r="W55" s="22">
        <v>0</v>
      </c>
      <c r="X55" s="1">
        <v>30.9</v>
      </c>
      <c r="Y55" s="1">
        <v>31.5</v>
      </c>
      <c r="AG55" s="18"/>
    </row>
    <row r="56" spans="1:33" ht="12.75">
      <c r="A56" s="1" t="s">
        <v>64</v>
      </c>
      <c r="B56" s="1">
        <v>2</v>
      </c>
      <c r="C56" s="18" t="s">
        <v>22</v>
      </c>
      <c r="D56" s="19" t="s">
        <v>24</v>
      </c>
      <c r="E56" s="19" t="s">
        <v>25</v>
      </c>
      <c r="F56" s="10" t="s">
        <v>122</v>
      </c>
      <c r="G56" s="1">
        <v>6</v>
      </c>
      <c r="H56" s="1">
        <v>2</v>
      </c>
      <c r="J56" s="1" t="s">
        <v>23</v>
      </c>
      <c r="L56" s="20">
        <v>41118</v>
      </c>
      <c r="M56" s="20">
        <v>41118</v>
      </c>
      <c r="N56" s="21">
        <v>0.2638888888888889</v>
      </c>
      <c r="O56" s="21">
        <v>0.45208333333333334</v>
      </c>
      <c r="P56" s="1">
        <f>4*60+31</f>
        <v>271</v>
      </c>
      <c r="Q56" s="1">
        <v>402094</v>
      </c>
      <c r="R56" s="1">
        <v>9632406</v>
      </c>
      <c r="S56" s="1">
        <v>407106</v>
      </c>
      <c r="T56" s="1">
        <v>9632528</v>
      </c>
      <c r="U56" s="1" t="s">
        <v>21</v>
      </c>
      <c r="V56" s="1">
        <v>5000</v>
      </c>
      <c r="W56" s="22">
        <v>0</v>
      </c>
      <c r="X56" s="1">
        <v>19.8</v>
      </c>
      <c r="Y56" s="1">
        <v>29.4</v>
      </c>
      <c r="AG56" s="18"/>
    </row>
    <row r="57" spans="1:33" ht="12.75">
      <c r="A57" s="1" t="s">
        <v>65</v>
      </c>
      <c r="B57" s="1">
        <v>2</v>
      </c>
      <c r="C57" s="18" t="s">
        <v>22</v>
      </c>
      <c r="D57" s="19" t="s">
        <v>24</v>
      </c>
      <c r="E57" s="19" t="s">
        <v>25</v>
      </c>
      <c r="F57" s="10" t="s">
        <v>122</v>
      </c>
      <c r="G57" s="1">
        <v>6</v>
      </c>
      <c r="H57" s="1">
        <v>1</v>
      </c>
      <c r="J57" s="1" t="s">
        <v>23</v>
      </c>
      <c r="L57" s="20">
        <v>41118</v>
      </c>
      <c r="M57" s="20">
        <v>41118</v>
      </c>
      <c r="N57" s="21">
        <v>0.5625</v>
      </c>
      <c r="O57" s="21">
        <v>0.7020833333333334</v>
      </c>
      <c r="P57" s="1">
        <f>3*60+21</f>
        <v>201</v>
      </c>
      <c r="Q57" s="1">
        <v>405683</v>
      </c>
      <c r="R57" s="1">
        <v>9631340</v>
      </c>
      <c r="S57" s="1">
        <v>402112</v>
      </c>
      <c r="T57" s="1">
        <v>9631412</v>
      </c>
      <c r="U57" s="1" t="s">
        <v>21</v>
      </c>
      <c r="V57" s="1">
        <v>3500</v>
      </c>
      <c r="W57" s="22">
        <v>0</v>
      </c>
      <c r="X57" s="1">
        <v>29.9</v>
      </c>
      <c r="Y57" s="1">
        <v>30.9</v>
      </c>
      <c r="AF57" s="18" t="s">
        <v>27</v>
      </c>
      <c r="AG57" s="18"/>
    </row>
    <row r="58" spans="1:33" ht="12.75">
      <c r="A58" s="1" t="s">
        <v>66</v>
      </c>
      <c r="B58" s="1">
        <v>2</v>
      </c>
      <c r="C58" s="18" t="s">
        <v>22</v>
      </c>
      <c r="D58" s="19" t="s">
        <v>24</v>
      </c>
      <c r="E58" s="19" t="s">
        <v>25</v>
      </c>
      <c r="F58" s="10" t="s">
        <v>122</v>
      </c>
      <c r="G58" s="1">
        <v>6</v>
      </c>
      <c r="H58" s="1">
        <v>1</v>
      </c>
      <c r="J58" s="1" t="s">
        <v>23</v>
      </c>
      <c r="L58" s="20">
        <v>41119</v>
      </c>
      <c r="M58" s="20">
        <v>41119</v>
      </c>
      <c r="N58" s="21">
        <v>0.2673611111111111</v>
      </c>
      <c r="O58" s="21">
        <v>0.40138888888888885</v>
      </c>
      <c r="P58" s="1">
        <f>3*60+13</f>
        <v>193</v>
      </c>
      <c r="Q58" s="1">
        <v>402112</v>
      </c>
      <c r="R58" s="1">
        <v>9631412</v>
      </c>
      <c r="S58" s="1">
        <v>405683</v>
      </c>
      <c r="T58" s="1">
        <v>9631340</v>
      </c>
      <c r="U58" s="1" t="s">
        <v>21</v>
      </c>
      <c r="V58" s="1">
        <v>3500</v>
      </c>
      <c r="W58" s="22">
        <v>0</v>
      </c>
      <c r="X58" s="1">
        <v>23.5</v>
      </c>
      <c r="Y58" s="1">
        <v>26.9</v>
      </c>
      <c r="AF58" s="18" t="s">
        <v>27</v>
      </c>
      <c r="AG58" s="18"/>
    </row>
    <row r="59" spans="1:33" ht="12.75">
      <c r="A59" s="1" t="s">
        <v>67</v>
      </c>
      <c r="B59" s="1">
        <v>2</v>
      </c>
      <c r="C59" s="18" t="s">
        <v>22</v>
      </c>
      <c r="D59" s="19" t="s">
        <v>24</v>
      </c>
      <c r="E59" s="19" t="s">
        <v>25</v>
      </c>
      <c r="F59" s="10" t="s">
        <v>122</v>
      </c>
      <c r="G59" s="1">
        <v>6</v>
      </c>
      <c r="H59" s="1">
        <v>2</v>
      </c>
      <c r="J59" s="1" t="s">
        <v>23</v>
      </c>
      <c r="L59" s="20">
        <v>41119</v>
      </c>
      <c r="M59" s="20">
        <v>41119</v>
      </c>
      <c r="N59" s="21">
        <v>0.5625</v>
      </c>
      <c r="O59" s="21">
        <v>0.7472222222222222</v>
      </c>
      <c r="P59" s="1">
        <f>4*60+26</f>
        <v>266</v>
      </c>
      <c r="Q59" s="1">
        <v>407106</v>
      </c>
      <c r="R59" s="1">
        <v>9632528</v>
      </c>
      <c r="S59" s="1">
        <v>402094</v>
      </c>
      <c r="T59" s="1">
        <v>9632406</v>
      </c>
      <c r="U59" s="1" t="s">
        <v>21</v>
      </c>
      <c r="V59" s="1">
        <v>5000</v>
      </c>
      <c r="W59" s="22">
        <v>0</v>
      </c>
      <c r="X59" s="1">
        <v>31</v>
      </c>
      <c r="Y59" s="1">
        <v>31.3</v>
      </c>
      <c r="AG59" s="18"/>
    </row>
    <row r="60" spans="1:33" ht="12.75">
      <c r="A60" s="1" t="s">
        <v>68</v>
      </c>
      <c r="B60" s="1">
        <v>2</v>
      </c>
      <c r="C60" s="18" t="s">
        <v>22</v>
      </c>
      <c r="D60" s="19" t="s">
        <v>24</v>
      </c>
      <c r="E60" s="19" t="s">
        <v>25</v>
      </c>
      <c r="F60" s="10" t="s">
        <v>122</v>
      </c>
      <c r="G60" s="1">
        <v>6</v>
      </c>
      <c r="H60" s="1">
        <v>2</v>
      </c>
      <c r="J60" s="1" t="s">
        <v>23</v>
      </c>
      <c r="L60" s="20">
        <v>41120</v>
      </c>
      <c r="M60" s="20">
        <v>41120</v>
      </c>
      <c r="N60" s="21">
        <v>0.2638888888888889</v>
      </c>
      <c r="O60" s="21">
        <v>0.4513888888888889</v>
      </c>
      <c r="P60" s="1">
        <f>60*4+30</f>
        <v>270</v>
      </c>
      <c r="Q60" s="1">
        <v>402094</v>
      </c>
      <c r="R60" s="1">
        <v>9632406</v>
      </c>
      <c r="S60" s="1">
        <v>407106</v>
      </c>
      <c r="T60" s="1">
        <v>9632528</v>
      </c>
      <c r="U60" s="1" t="s">
        <v>21</v>
      </c>
      <c r="V60" s="1">
        <v>5000</v>
      </c>
      <c r="W60" s="22">
        <v>0</v>
      </c>
      <c r="X60" s="1">
        <v>18.9</v>
      </c>
      <c r="Y60" s="1">
        <v>29.7</v>
      </c>
      <c r="AG60" s="18"/>
    </row>
    <row r="61" spans="1:33" ht="12.75">
      <c r="A61" s="1" t="s">
        <v>69</v>
      </c>
      <c r="B61" s="1">
        <v>2</v>
      </c>
      <c r="C61" s="18" t="s">
        <v>22</v>
      </c>
      <c r="D61" s="19" t="s">
        <v>24</v>
      </c>
      <c r="E61" s="19" t="s">
        <v>25</v>
      </c>
      <c r="F61" s="10" t="s">
        <v>122</v>
      </c>
      <c r="G61" s="1">
        <v>6</v>
      </c>
      <c r="H61" s="1">
        <v>1</v>
      </c>
      <c r="J61" s="1" t="s">
        <v>23</v>
      </c>
      <c r="L61" s="20">
        <v>41120</v>
      </c>
      <c r="M61" s="20">
        <v>41120</v>
      </c>
      <c r="N61" s="21">
        <v>0.5625</v>
      </c>
      <c r="O61" s="21">
        <v>0.6923611111111111</v>
      </c>
      <c r="P61" s="1">
        <f>3*60+7</f>
        <v>187</v>
      </c>
      <c r="Q61" s="1">
        <v>405683</v>
      </c>
      <c r="R61" s="1">
        <v>9631340</v>
      </c>
      <c r="S61" s="1">
        <v>402112</v>
      </c>
      <c r="T61" s="1">
        <v>9631412</v>
      </c>
      <c r="U61" s="1" t="s">
        <v>21</v>
      </c>
      <c r="V61" s="1">
        <v>3500</v>
      </c>
      <c r="W61" s="22">
        <v>0</v>
      </c>
      <c r="X61" s="1">
        <v>30.4</v>
      </c>
      <c r="Y61" s="1">
        <v>30.6</v>
      </c>
      <c r="AF61" s="18" t="s">
        <v>27</v>
      </c>
      <c r="AG61" s="18"/>
    </row>
    <row r="62" spans="1:33" ht="25.5">
      <c r="A62" s="1" t="s">
        <v>75</v>
      </c>
      <c r="B62" s="1">
        <v>2</v>
      </c>
      <c r="C62" s="18" t="s">
        <v>22</v>
      </c>
      <c r="D62" s="19" t="s">
        <v>24</v>
      </c>
      <c r="E62" s="19" t="s">
        <v>25</v>
      </c>
      <c r="F62" s="10" t="s">
        <v>122</v>
      </c>
      <c r="G62" s="1">
        <v>4</v>
      </c>
      <c r="H62" s="1">
        <v>2</v>
      </c>
      <c r="J62" s="19" t="s">
        <v>26</v>
      </c>
      <c r="K62" s="19"/>
      <c r="L62" s="20">
        <v>41122</v>
      </c>
      <c r="M62" s="20">
        <v>41122</v>
      </c>
      <c r="N62" s="21">
        <v>0.3159722222222222</v>
      </c>
      <c r="O62" s="21">
        <v>0.46875</v>
      </c>
      <c r="P62" s="1">
        <v>220</v>
      </c>
      <c r="Q62" s="1">
        <v>425464</v>
      </c>
      <c r="R62" s="1">
        <v>9612653</v>
      </c>
      <c r="S62" s="1">
        <v>426819</v>
      </c>
      <c r="T62" s="1">
        <v>9611191</v>
      </c>
      <c r="U62" s="1" t="s">
        <v>21</v>
      </c>
      <c r="V62" s="1">
        <v>4000</v>
      </c>
      <c r="W62" s="22">
        <v>0</v>
      </c>
      <c r="X62" s="1">
        <v>23.7</v>
      </c>
      <c r="Y62" s="1">
        <v>30.5</v>
      </c>
      <c r="AF62" s="18" t="s">
        <v>27</v>
      </c>
      <c r="AG62" s="18"/>
    </row>
    <row r="63" spans="1:33" ht="25.5">
      <c r="A63" s="1" t="s">
        <v>70</v>
      </c>
      <c r="B63" s="1">
        <v>2</v>
      </c>
      <c r="C63" s="18" t="s">
        <v>22</v>
      </c>
      <c r="D63" s="19" t="s">
        <v>24</v>
      </c>
      <c r="E63" s="19" t="s">
        <v>25</v>
      </c>
      <c r="F63" s="10" t="s">
        <v>122</v>
      </c>
      <c r="G63" s="1">
        <v>4</v>
      </c>
      <c r="H63" s="1">
        <v>1</v>
      </c>
      <c r="J63" s="19" t="s">
        <v>26</v>
      </c>
      <c r="K63" s="19"/>
      <c r="L63" s="20">
        <v>41122</v>
      </c>
      <c r="M63" s="20">
        <v>41122</v>
      </c>
      <c r="N63" s="21">
        <v>0.5555555555555556</v>
      </c>
      <c r="O63" s="21">
        <v>0.6840277777777778</v>
      </c>
      <c r="P63" s="1">
        <v>185</v>
      </c>
      <c r="Q63" s="1">
        <v>425704</v>
      </c>
      <c r="R63" s="1">
        <v>9610824</v>
      </c>
      <c r="S63" s="1">
        <v>423307</v>
      </c>
      <c r="T63" s="1">
        <v>9613376</v>
      </c>
      <c r="U63" s="1" t="s">
        <v>21</v>
      </c>
      <c r="V63" s="1">
        <v>3900</v>
      </c>
      <c r="W63" s="22">
        <v>0</v>
      </c>
      <c r="X63" s="1">
        <v>30.6</v>
      </c>
      <c r="Y63" s="1">
        <v>34.5</v>
      </c>
      <c r="AF63" s="18" t="s">
        <v>27</v>
      </c>
      <c r="AG63" s="18"/>
    </row>
    <row r="64" spans="1:33" ht="25.5">
      <c r="A64" s="1" t="s">
        <v>71</v>
      </c>
      <c r="B64" s="1">
        <v>2</v>
      </c>
      <c r="C64" s="18" t="s">
        <v>22</v>
      </c>
      <c r="D64" s="19" t="s">
        <v>24</v>
      </c>
      <c r="E64" s="19" t="s">
        <v>25</v>
      </c>
      <c r="F64" s="10" t="s">
        <v>122</v>
      </c>
      <c r="G64" s="1">
        <v>4</v>
      </c>
      <c r="H64" s="1">
        <v>1</v>
      </c>
      <c r="J64" s="19" t="s">
        <v>26</v>
      </c>
      <c r="K64" s="19"/>
      <c r="L64" s="20">
        <v>41123</v>
      </c>
      <c r="M64" s="20">
        <v>41123</v>
      </c>
      <c r="N64" s="21">
        <v>0.2777777777777778</v>
      </c>
      <c r="O64" s="21">
        <v>0.4138888888888889</v>
      </c>
      <c r="P64" s="1">
        <v>196</v>
      </c>
      <c r="Q64" s="1">
        <v>425704</v>
      </c>
      <c r="R64" s="1">
        <v>9610824</v>
      </c>
      <c r="S64" s="1">
        <v>423307</v>
      </c>
      <c r="T64" s="1">
        <v>9613376</v>
      </c>
      <c r="U64" s="1" t="s">
        <v>21</v>
      </c>
      <c r="V64" s="1">
        <v>3900</v>
      </c>
      <c r="W64" s="22">
        <v>0</v>
      </c>
      <c r="X64" s="1">
        <v>23.5</v>
      </c>
      <c r="Y64" s="1">
        <v>29.8</v>
      </c>
      <c r="AF64" s="18" t="s">
        <v>27</v>
      </c>
      <c r="AG64" s="18"/>
    </row>
    <row r="65" spans="1:33" ht="25.5">
      <c r="A65" s="1" t="s">
        <v>76</v>
      </c>
      <c r="B65" s="1">
        <v>2</v>
      </c>
      <c r="C65" s="18" t="s">
        <v>22</v>
      </c>
      <c r="D65" s="19" t="s">
        <v>24</v>
      </c>
      <c r="E65" s="19" t="s">
        <v>25</v>
      </c>
      <c r="F65" s="10" t="s">
        <v>122</v>
      </c>
      <c r="G65" s="1">
        <v>4</v>
      </c>
      <c r="H65" s="1">
        <v>2</v>
      </c>
      <c r="J65" s="19" t="s">
        <v>26</v>
      </c>
      <c r="K65" s="19"/>
      <c r="L65" s="20">
        <v>41123</v>
      </c>
      <c r="M65" s="20">
        <v>41123</v>
      </c>
      <c r="N65" s="21">
        <v>0.5631944444444444</v>
      </c>
      <c r="O65" s="21">
        <v>0.7069444444444444</v>
      </c>
      <c r="P65" s="1">
        <f>3*60+27</f>
        <v>207</v>
      </c>
      <c r="Q65" s="1">
        <v>424127</v>
      </c>
      <c r="R65" s="1">
        <v>9614055</v>
      </c>
      <c r="S65" s="1">
        <v>426819</v>
      </c>
      <c r="T65" s="1">
        <v>9611191</v>
      </c>
      <c r="U65" s="1" t="s">
        <v>21</v>
      </c>
      <c r="V65" s="1">
        <v>4000</v>
      </c>
      <c r="W65" s="22">
        <v>0</v>
      </c>
      <c r="X65" s="1">
        <v>30.6</v>
      </c>
      <c r="Y65" s="1">
        <v>29.8</v>
      </c>
      <c r="AF65" s="18" t="s">
        <v>27</v>
      </c>
      <c r="AG65" s="18"/>
    </row>
    <row r="66" spans="1:33" ht="25.5">
      <c r="A66" s="1" t="s">
        <v>77</v>
      </c>
      <c r="B66" s="1">
        <v>2</v>
      </c>
      <c r="C66" s="18" t="s">
        <v>22</v>
      </c>
      <c r="D66" s="19" t="s">
        <v>24</v>
      </c>
      <c r="E66" s="19" t="s">
        <v>25</v>
      </c>
      <c r="F66" s="10" t="s">
        <v>122</v>
      </c>
      <c r="G66" s="1">
        <v>4</v>
      </c>
      <c r="H66" s="1">
        <v>2</v>
      </c>
      <c r="J66" s="19" t="s">
        <v>26</v>
      </c>
      <c r="K66" s="19"/>
      <c r="L66" s="20">
        <v>41124</v>
      </c>
      <c r="M66" s="20">
        <v>41124</v>
      </c>
      <c r="N66" s="21">
        <v>0.2708333333333333</v>
      </c>
      <c r="O66" s="21">
        <v>0.4270833333333333</v>
      </c>
      <c r="P66" s="1">
        <v>225</v>
      </c>
      <c r="Q66" s="1">
        <v>426474</v>
      </c>
      <c r="R66" s="1">
        <v>9611557</v>
      </c>
      <c r="S66" s="1">
        <v>424127</v>
      </c>
      <c r="T66" s="1">
        <v>9614055</v>
      </c>
      <c r="U66" s="1" t="s">
        <v>21</v>
      </c>
      <c r="V66" s="1">
        <v>4000</v>
      </c>
      <c r="W66" s="22">
        <v>0</v>
      </c>
      <c r="X66" s="1">
        <v>22.6</v>
      </c>
      <c r="Y66" s="1">
        <v>26.8</v>
      </c>
      <c r="AF66" s="18" t="s">
        <v>27</v>
      </c>
      <c r="AG66" s="18"/>
    </row>
    <row r="67" spans="1:33" ht="25.5">
      <c r="A67" s="1" t="s">
        <v>72</v>
      </c>
      <c r="B67" s="1">
        <v>2</v>
      </c>
      <c r="C67" s="18" t="s">
        <v>22</v>
      </c>
      <c r="D67" s="19" t="s">
        <v>24</v>
      </c>
      <c r="E67" s="19" t="s">
        <v>25</v>
      </c>
      <c r="F67" s="10" t="s">
        <v>122</v>
      </c>
      <c r="G67" s="1">
        <v>4</v>
      </c>
      <c r="H67" s="1">
        <v>1</v>
      </c>
      <c r="J67" s="19" t="s">
        <v>26</v>
      </c>
      <c r="K67" s="19"/>
      <c r="L67" s="20">
        <v>41124</v>
      </c>
      <c r="M67" s="20">
        <v>41124</v>
      </c>
      <c r="N67" s="21">
        <v>0.5625</v>
      </c>
      <c r="O67" s="21">
        <v>0.6923611111111111</v>
      </c>
      <c r="P67" s="1">
        <f>3*60+7</f>
        <v>187</v>
      </c>
      <c r="Q67" s="1">
        <v>423307</v>
      </c>
      <c r="R67" s="1">
        <v>9613376</v>
      </c>
      <c r="S67" s="1">
        <v>425990</v>
      </c>
      <c r="T67" s="1">
        <v>9610535</v>
      </c>
      <c r="U67" s="1" t="s">
        <v>21</v>
      </c>
      <c r="V67" s="1">
        <v>3900</v>
      </c>
      <c r="W67" s="22">
        <v>0</v>
      </c>
      <c r="X67" s="1">
        <v>35.8</v>
      </c>
      <c r="Y67" s="1">
        <v>29.4</v>
      </c>
      <c r="AF67" s="18" t="s">
        <v>27</v>
      </c>
      <c r="AG67" s="18"/>
    </row>
    <row r="68" spans="1:33" ht="25.5">
      <c r="A68" s="1" t="s">
        <v>73</v>
      </c>
      <c r="B68" s="1">
        <v>2</v>
      </c>
      <c r="C68" s="18" t="s">
        <v>22</v>
      </c>
      <c r="D68" s="19" t="s">
        <v>24</v>
      </c>
      <c r="E68" s="19" t="s">
        <v>25</v>
      </c>
      <c r="F68" s="10" t="s">
        <v>122</v>
      </c>
      <c r="G68" s="1">
        <v>4</v>
      </c>
      <c r="H68" s="1">
        <v>1</v>
      </c>
      <c r="J68" s="19" t="s">
        <v>26</v>
      </c>
      <c r="K68" s="19"/>
      <c r="L68" s="20">
        <v>41125</v>
      </c>
      <c r="M68" s="20">
        <v>41125</v>
      </c>
      <c r="N68" s="21">
        <v>0.2673611111111111</v>
      </c>
      <c r="O68" s="21">
        <v>0.41041666666666665</v>
      </c>
      <c r="P68" s="1">
        <v>206</v>
      </c>
      <c r="Q68" s="1">
        <v>425704</v>
      </c>
      <c r="R68" s="1">
        <v>9610824</v>
      </c>
      <c r="S68" s="1">
        <v>423307</v>
      </c>
      <c r="T68" s="1">
        <v>9613376</v>
      </c>
      <c r="U68" s="1" t="s">
        <v>21</v>
      </c>
      <c r="V68" s="1">
        <v>3900</v>
      </c>
      <c r="W68" s="22">
        <v>0</v>
      </c>
      <c r="X68" s="1">
        <v>23.5</v>
      </c>
      <c r="Y68" s="1">
        <v>30.5</v>
      </c>
      <c r="AF68" s="18" t="s">
        <v>27</v>
      </c>
      <c r="AG68" s="18"/>
    </row>
    <row r="69" spans="1:33" ht="25.5">
      <c r="A69" s="1" t="s">
        <v>78</v>
      </c>
      <c r="B69" s="1">
        <v>2</v>
      </c>
      <c r="C69" s="18" t="s">
        <v>22</v>
      </c>
      <c r="D69" s="19" t="s">
        <v>24</v>
      </c>
      <c r="E69" s="19" t="s">
        <v>25</v>
      </c>
      <c r="F69" s="10" t="s">
        <v>122</v>
      </c>
      <c r="G69" s="1">
        <v>4</v>
      </c>
      <c r="H69" s="1">
        <v>2</v>
      </c>
      <c r="J69" s="19" t="s">
        <v>26</v>
      </c>
      <c r="K69" s="19"/>
      <c r="L69" s="20">
        <v>41125</v>
      </c>
      <c r="M69" s="20">
        <v>41125</v>
      </c>
      <c r="N69" s="21">
        <v>0.5625</v>
      </c>
      <c r="O69" s="21">
        <v>0.7159722222222222</v>
      </c>
      <c r="P69" s="1">
        <f>3*60+41</f>
        <v>221</v>
      </c>
      <c r="Q69" s="1">
        <v>424127</v>
      </c>
      <c r="R69" s="1">
        <v>9614055</v>
      </c>
      <c r="S69" s="1">
        <v>426819</v>
      </c>
      <c r="T69" s="1">
        <v>9611191</v>
      </c>
      <c r="U69" s="1" t="s">
        <v>21</v>
      </c>
      <c r="V69" s="1">
        <v>4000</v>
      </c>
      <c r="W69" s="22">
        <v>0</v>
      </c>
      <c r="X69" s="1">
        <v>31.5</v>
      </c>
      <c r="Y69" s="1">
        <v>30.9</v>
      </c>
      <c r="AF69" s="18" t="s">
        <v>27</v>
      </c>
      <c r="AG69" s="18"/>
    </row>
    <row r="70" spans="1:33" ht="25.5">
      <c r="A70" s="1" t="s">
        <v>79</v>
      </c>
      <c r="B70" s="1">
        <v>2</v>
      </c>
      <c r="C70" s="18" t="s">
        <v>22</v>
      </c>
      <c r="D70" s="19" t="s">
        <v>24</v>
      </c>
      <c r="E70" s="19" t="s">
        <v>25</v>
      </c>
      <c r="F70" s="10" t="s">
        <v>122</v>
      </c>
      <c r="G70" s="1">
        <v>4</v>
      </c>
      <c r="H70" s="1">
        <v>2</v>
      </c>
      <c r="J70" s="19" t="s">
        <v>26</v>
      </c>
      <c r="K70" s="19"/>
      <c r="L70" s="20">
        <v>41126</v>
      </c>
      <c r="M70" s="20">
        <v>41126</v>
      </c>
      <c r="N70" s="21">
        <v>0.2847222222222222</v>
      </c>
      <c r="O70" s="21">
        <v>0.4388888888888889</v>
      </c>
      <c r="P70" s="1">
        <v>222</v>
      </c>
      <c r="Q70" s="1">
        <v>426474</v>
      </c>
      <c r="R70" s="1">
        <v>9611557</v>
      </c>
      <c r="S70" s="1">
        <v>424127</v>
      </c>
      <c r="T70" s="1">
        <v>9614055</v>
      </c>
      <c r="U70" s="1" t="s">
        <v>21</v>
      </c>
      <c r="V70" s="1">
        <v>4000</v>
      </c>
      <c r="W70" s="22">
        <v>0</v>
      </c>
      <c r="X70" s="1">
        <v>23.9</v>
      </c>
      <c r="Y70" s="1">
        <v>28</v>
      </c>
      <c r="AF70" s="18" t="s">
        <v>27</v>
      </c>
      <c r="AG70" s="18"/>
    </row>
    <row r="71" spans="1:33" ht="25.5">
      <c r="A71" s="1" t="s">
        <v>74</v>
      </c>
      <c r="B71" s="1">
        <v>2</v>
      </c>
      <c r="C71" s="18" t="s">
        <v>22</v>
      </c>
      <c r="D71" s="19" t="s">
        <v>24</v>
      </c>
      <c r="E71" s="19" t="s">
        <v>25</v>
      </c>
      <c r="F71" s="10" t="s">
        <v>122</v>
      </c>
      <c r="G71" s="1">
        <v>4</v>
      </c>
      <c r="H71" s="1">
        <v>1</v>
      </c>
      <c r="J71" s="19" t="s">
        <v>26</v>
      </c>
      <c r="K71" s="19"/>
      <c r="L71" s="20">
        <v>41126</v>
      </c>
      <c r="M71" s="20">
        <v>41126</v>
      </c>
      <c r="N71" s="21">
        <v>0.5625</v>
      </c>
      <c r="O71" s="21">
        <v>0.6854166666666667</v>
      </c>
      <c r="P71" s="1">
        <f>2*60+57</f>
        <v>177</v>
      </c>
      <c r="Q71" s="1">
        <v>423307</v>
      </c>
      <c r="R71" s="1">
        <v>9613376</v>
      </c>
      <c r="S71" s="1">
        <v>425990</v>
      </c>
      <c r="T71" s="1">
        <v>9610535</v>
      </c>
      <c r="U71" s="1" t="s">
        <v>21</v>
      </c>
      <c r="V71" s="1">
        <v>3900</v>
      </c>
      <c r="W71" s="22">
        <v>0</v>
      </c>
      <c r="X71" s="1">
        <v>33.4</v>
      </c>
      <c r="Y71" s="1">
        <v>29.7</v>
      </c>
      <c r="AF71" s="18" t="s">
        <v>27</v>
      </c>
      <c r="AG71" s="18"/>
    </row>
    <row r="72" spans="1:33" ht="25.5">
      <c r="A72" s="1" t="s">
        <v>40</v>
      </c>
      <c r="B72" s="1">
        <v>2</v>
      </c>
      <c r="C72" s="18" t="s">
        <v>22</v>
      </c>
      <c r="D72" s="19" t="s">
        <v>24</v>
      </c>
      <c r="E72" s="19" t="s">
        <v>25</v>
      </c>
      <c r="F72" s="10" t="s">
        <v>122</v>
      </c>
      <c r="G72" s="1">
        <v>5</v>
      </c>
      <c r="H72" s="1">
        <v>1</v>
      </c>
      <c r="J72" s="19" t="s">
        <v>26</v>
      </c>
      <c r="K72" s="19"/>
      <c r="L72" s="20">
        <v>41110</v>
      </c>
      <c r="M72" s="20">
        <v>41110</v>
      </c>
      <c r="N72" s="21">
        <v>0.2916666666666667</v>
      </c>
      <c r="O72" s="21">
        <v>0.4826388888888889</v>
      </c>
      <c r="P72" s="1">
        <v>275</v>
      </c>
      <c r="Q72" s="1">
        <v>401646</v>
      </c>
      <c r="R72" s="1">
        <v>9613783</v>
      </c>
      <c r="S72" s="1">
        <v>401790</v>
      </c>
      <c r="T72" s="1">
        <v>9610079</v>
      </c>
      <c r="U72" s="1" t="s">
        <v>21</v>
      </c>
      <c r="V72" s="1">
        <v>5000</v>
      </c>
      <c r="W72" s="22">
        <v>0</v>
      </c>
      <c r="X72" s="1">
        <v>29.9</v>
      </c>
      <c r="Y72" s="1">
        <v>29.9</v>
      </c>
      <c r="AF72" s="21"/>
      <c r="AG72" s="23" t="s">
        <v>80</v>
      </c>
    </row>
    <row r="73" spans="1:33" ht="25.5">
      <c r="A73" s="1" t="s">
        <v>41</v>
      </c>
      <c r="B73" s="1">
        <v>2</v>
      </c>
      <c r="C73" s="18" t="s">
        <v>22</v>
      </c>
      <c r="D73" s="19" t="s">
        <v>24</v>
      </c>
      <c r="E73" s="19" t="s">
        <v>25</v>
      </c>
      <c r="F73" s="10" t="s">
        <v>122</v>
      </c>
      <c r="G73" s="1">
        <v>5</v>
      </c>
      <c r="H73" s="1">
        <v>2</v>
      </c>
      <c r="J73" s="19" t="s">
        <v>26</v>
      </c>
      <c r="K73" s="19"/>
      <c r="L73" s="20">
        <v>41110</v>
      </c>
      <c r="M73" s="20">
        <v>41110</v>
      </c>
      <c r="N73" s="21">
        <v>0.5708333333333333</v>
      </c>
      <c r="O73" s="21">
        <v>0.7222222222222222</v>
      </c>
      <c r="P73" s="1">
        <f>3*60+38</f>
        <v>218</v>
      </c>
      <c r="Q73" s="1">
        <v>400793</v>
      </c>
      <c r="R73" s="1">
        <v>9610042</v>
      </c>
      <c r="S73" s="1">
        <v>400590</v>
      </c>
      <c r="T73" s="1">
        <v>9615026</v>
      </c>
      <c r="U73" s="1" t="s">
        <v>21</v>
      </c>
      <c r="V73" s="1">
        <v>5000</v>
      </c>
      <c r="W73" s="22">
        <v>0</v>
      </c>
      <c r="X73" s="1">
        <v>30</v>
      </c>
      <c r="Y73" s="1">
        <v>31.1</v>
      </c>
      <c r="AF73" s="21"/>
      <c r="AG73" s="23" t="s">
        <v>80</v>
      </c>
    </row>
    <row r="74" spans="1:33" ht="25.5">
      <c r="A74" s="1" t="s">
        <v>42</v>
      </c>
      <c r="B74" s="1">
        <v>2</v>
      </c>
      <c r="C74" s="18" t="s">
        <v>22</v>
      </c>
      <c r="D74" s="19" t="s">
        <v>24</v>
      </c>
      <c r="E74" s="19" t="s">
        <v>25</v>
      </c>
      <c r="F74" s="10" t="s">
        <v>122</v>
      </c>
      <c r="G74" s="1">
        <v>5</v>
      </c>
      <c r="H74" s="1">
        <v>2</v>
      </c>
      <c r="J74" s="19" t="s">
        <v>26</v>
      </c>
      <c r="K74" s="19"/>
      <c r="L74" s="20">
        <v>41111</v>
      </c>
      <c r="M74" s="20">
        <v>41111</v>
      </c>
      <c r="N74" s="21">
        <v>0.35555555555555557</v>
      </c>
      <c r="O74" s="21">
        <v>0.5208333333333334</v>
      </c>
      <c r="P74" s="1">
        <v>238</v>
      </c>
      <c r="Q74" s="1">
        <v>400627</v>
      </c>
      <c r="R74" s="1">
        <v>9614076</v>
      </c>
      <c r="S74" s="1">
        <v>400793</v>
      </c>
      <c r="T74" s="1">
        <v>9610042</v>
      </c>
      <c r="U74" s="1" t="s">
        <v>21</v>
      </c>
      <c r="V74" s="1">
        <v>5000</v>
      </c>
      <c r="W74" s="22">
        <v>0</v>
      </c>
      <c r="X74" s="1">
        <v>29.4</v>
      </c>
      <c r="Y74" s="1">
        <v>31.2</v>
      </c>
      <c r="AF74" s="21"/>
      <c r="AG74" s="23" t="s">
        <v>80</v>
      </c>
    </row>
    <row r="75" spans="1:33" ht="25.5">
      <c r="A75" s="1" t="s">
        <v>43</v>
      </c>
      <c r="B75" s="1">
        <v>2</v>
      </c>
      <c r="C75" s="18" t="s">
        <v>22</v>
      </c>
      <c r="D75" s="19" t="s">
        <v>24</v>
      </c>
      <c r="E75" s="19" t="s">
        <v>25</v>
      </c>
      <c r="F75" s="10" t="s">
        <v>122</v>
      </c>
      <c r="G75" s="1">
        <v>5</v>
      </c>
      <c r="H75" s="1">
        <v>1</v>
      </c>
      <c r="J75" s="19" t="s">
        <v>26</v>
      </c>
      <c r="K75" s="19"/>
      <c r="L75" s="20">
        <v>41111</v>
      </c>
      <c r="M75" s="20">
        <v>41111</v>
      </c>
      <c r="N75" s="21">
        <v>0.5972222222222222</v>
      </c>
      <c r="O75" s="21">
        <v>0.7569444444444445</v>
      </c>
      <c r="P75" s="1">
        <f>3*60+50</f>
        <v>230</v>
      </c>
      <c r="Q75" s="1">
        <v>401790</v>
      </c>
      <c r="R75" s="1">
        <v>9610079</v>
      </c>
      <c r="S75" s="24">
        <v>401636</v>
      </c>
      <c r="T75" s="24">
        <v>9615103</v>
      </c>
      <c r="U75" s="1" t="s">
        <v>21</v>
      </c>
      <c r="V75" s="1">
        <v>5000</v>
      </c>
      <c r="W75" s="22">
        <v>0</v>
      </c>
      <c r="X75" s="1">
        <v>30.1</v>
      </c>
      <c r="Y75" s="1">
        <v>32</v>
      </c>
      <c r="AF75" s="21"/>
      <c r="AG75" s="23" t="s">
        <v>80</v>
      </c>
    </row>
    <row r="76" spans="1:33" ht="25.5">
      <c r="A76" s="1" t="s">
        <v>44</v>
      </c>
      <c r="B76" s="1">
        <v>2</v>
      </c>
      <c r="C76" s="18" t="s">
        <v>22</v>
      </c>
      <c r="D76" s="19" t="s">
        <v>24</v>
      </c>
      <c r="E76" s="19" t="s">
        <v>25</v>
      </c>
      <c r="F76" s="10" t="s">
        <v>122</v>
      </c>
      <c r="G76" s="1">
        <v>5</v>
      </c>
      <c r="H76" s="1">
        <v>1</v>
      </c>
      <c r="J76" s="19" t="s">
        <v>26</v>
      </c>
      <c r="K76" s="19"/>
      <c r="L76" s="20">
        <v>41112</v>
      </c>
      <c r="M76" s="20">
        <v>41112</v>
      </c>
      <c r="N76" s="21">
        <v>0.2777777777777778</v>
      </c>
      <c r="O76" s="21">
        <v>0.4583333333333333</v>
      </c>
      <c r="P76" s="1">
        <v>260</v>
      </c>
      <c r="Q76" s="1">
        <v>401646</v>
      </c>
      <c r="R76" s="1">
        <v>9613783</v>
      </c>
      <c r="S76" s="1">
        <v>401790</v>
      </c>
      <c r="T76" s="1">
        <v>9610079</v>
      </c>
      <c r="U76" s="1" t="s">
        <v>21</v>
      </c>
      <c r="V76" s="1">
        <v>5000</v>
      </c>
      <c r="W76" s="22">
        <v>0</v>
      </c>
      <c r="X76" s="1">
        <v>27</v>
      </c>
      <c r="Y76" s="1">
        <v>27.8</v>
      </c>
      <c r="AF76" s="21"/>
      <c r="AG76" s="23" t="s">
        <v>80</v>
      </c>
    </row>
    <row r="77" spans="1:33" ht="25.5">
      <c r="A77" s="1" t="s">
        <v>45</v>
      </c>
      <c r="B77" s="1">
        <v>2</v>
      </c>
      <c r="C77" s="18" t="s">
        <v>22</v>
      </c>
      <c r="D77" s="19" t="s">
        <v>24</v>
      </c>
      <c r="E77" s="19" t="s">
        <v>25</v>
      </c>
      <c r="F77" s="10" t="s">
        <v>122</v>
      </c>
      <c r="G77" s="1">
        <v>5</v>
      </c>
      <c r="H77" s="1">
        <v>2</v>
      </c>
      <c r="J77" s="19" t="s">
        <v>26</v>
      </c>
      <c r="K77" s="19"/>
      <c r="L77" s="20">
        <v>41112</v>
      </c>
      <c r="M77" s="20">
        <v>41112</v>
      </c>
      <c r="N77" s="21">
        <v>0.5729166666666666</v>
      </c>
      <c r="O77" s="21">
        <v>0.7118055555555555</v>
      </c>
      <c r="P77" s="1">
        <f>3*60+20</f>
        <v>200</v>
      </c>
      <c r="Q77" s="1">
        <v>400793</v>
      </c>
      <c r="R77" s="1">
        <v>9610042</v>
      </c>
      <c r="S77" s="1">
        <v>400590</v>
      </c>
      <c r="T77" s="1">
        <v>9615026</v>
      </c>
      <c r="U77" s="1" t="s">
        <v>21</v>
      </c>
      <c r="V77" s="1">
        <v>5000</v>
      </c>
      <c r="W77" s="22">
        <v>0</v>
      </c>
      <c r="X77" s="1">
        <v>28</v>
      </c>
      <c r="Y77" s="1">
        <v>29</v>
      </c>
      <c r="AF77" s="21"/>
      <c r="AG77" s="23" t="s">
        <v>80</v>
      </c>
    </row>
    <row r="78" spans="1:33" ht="25.5">
      <c r="A78" s="1" t="s">
        <v>46</v>
      </c>
      <c r="B78" s="1">
        <v>2</v>
      </c>
      <c r="C78" s="18" t="s">
        <v>22</v>
      </c>
      <c r="D78" s="19" t="s">
        <v>24</v>
      </c>
      <c r="E78" s="19" t="s">
        <v>25</v>
      </c>
      <c r="F78" s="10" t="s">
        <v>122</v>
      </c>
      <c r="G78" s="1">
        <v>5</v>
      </c>
      <c r="H78" s="1">
        <v>2</v>
      </c>
      <c r="J78" s="19" t="s">
        <v>26</v>
      </c>
      <c r="K78" s="19"/>
      <c r="L78" s="20">
        <v>41113</v>
      </c>
      <c r="M78" s="20">
        <v>41113</v>
      </c>
      <c r="N78" s="21">
        <v>0.2847222222222222</v>
      </c>
      <c r="O78" s="21">
        <v>0.4666666666666666</v>
      </c>
      <c r="P78" s="1">
        <v>262</v>
      </c>
      <c r="Q78" s="1">
        <v>400627</v>
      </c>
      <c r="R78" s="1">
        <v>9614076</v>
      </c>
      <c r="S78" s="1">
        <v>400793</v>
      </c>
      <c r="T78" s="1">
        <v>9610042</v>
      </c>
      <c r="U78" s="1" t="s">
        <v>21</v>
      </c>
      <c r="V78" s="1">
        <v>5000</v>
      </c>
      <c r="W78" s="22">
        <v>0</v>
      </c>
      <c r="X78" s="1">
        <v>24.4</v>
      </c>
      <c r="Y78" s="1">
        <v>30.4</v>
      </c>
      <c r="AF78" s="21"/>
      <c r="AG78" s="23" t="s">
        <v>80</v>
      </c>
    </row>
    <row r="79" spans="1:33" ht="25.5">
      <c r="A79" s="1" t="s">
        <v>47</v>
      </c>
      <c r="B79" s="1">
        <v>2</v>
      </c>
      <c r="C79" s="18" t="s">
        <v>22</v>
      </c>
      <c r="D79" s="19" t="s">
        <v>24</v>
      </c>
      <c r="E79" s="19" t="s">
        <v>25</v>
      </c>
      <c r="F79" s="10" t="s">
        <v>122</v>
      </c>
      <c r="G79" s="1">
        <v>5</v>
      </c>
      <c r="H79" s="1">
        <v>1</v>
      </c>
      <c r="J79" s="19" t="s">
        <v>26</v>
      </c>
      <c r="K79" s="19"/>
      <c r="L79" s="20">
        <v>41113</v>
      </c>
      <c r="M79" s="20">
        <v>41113</v>
      </c>
      <c r="N79" s="21">
        <v>0.5208333333333334</v>
      </c>
      <c r="O79" s="21">
        <v>0.6972222222222223</v>
      </c>
      <c r="P79" s="1">
        <f>4*60+14</f>
        <v>254</v>
      </c>
      <c r="Q79" s="1">
        <v>401790</v>
      </c>
      <c r="R79" s="1">
        <v>9610079</v>
      </c>
      <c r="S79" s="24">
        <v>401636</v>
      </c>
      <c r="T79" s="24">
        <v>9615103</v>
      </c>
      <c r="U79" s="1" t="s">
        <v>21</v>
      </c>
      <c r="V79" s="1">
        <v>5000</v>
      </c>
      <c r="W79" s="22">
        <v>0</v>
      </c>
      <c r="X79" s="1">
        <v>32.3</v>
      </c>
      <c r="Y79" s="1">
        <v>27.9</v>
      </c>
      <c r="AF79" s="21"/>
      <c r="AG79" s="23" t="s">
        <v>80</v>
      </c>
    </row>
    <row r="80" spans="1:33" ht="25.5">
      <c r="A80" s="1" t="s">
        <v>48</v>
      </c>
      <c r="B80" s="1">
        <v>2</v>
      </c>
      <c r="C80" s="18" t="s">
        <v>22</v>
      </c>
      <c r="D80" s="19" t="s">
        <v>24</v>
      </c>
      <c r="E80" s="19" t="s">
        <v>25</v>
      </c>
      <c r="F80" s="10" t="s">
        <v>122</v>
      </c>
      <c r="G80" s="1">
        <v>5</v>
      </c>
      <c r="H80" s="1">
        <v>1</v>
      </c>
      <c r="J80" s="19" t="s">
        <v>26</v>
      </c>
      <c r="K80" s="19"/>
      <c r="L80" s="20">
        <v>41114</v>
      </c>
      <c r="M80" s="20">
        <v>41114</v>
      </c>
      <c r="N80" s="21">
        <v>0.2777777777777778</v>
      </c>
      <c r="O80" s="21">
        <v>0.46388888888888885</v>
      </c>
      <c r="P80" s="1">
        <v>268</v>
      </c>
      <c r="Q80" s="1">
        <v>400627</v>
      </c>
      <c r="R80" s="1">
        <v>9614076</v>
      </c>
      <c r="S80" s="1">
        <v>400793</v>
      </c>
      <c r="T80" s="1">
        <v>9610042</v>
      </c>
      <c r="U80" s="1" t="s">
        <v>21</v>
      </c>
      <c r="V80" s="1">
        <v>5000</v>
      </c>
      <c r="W80" s="22">
        <v>0</v>
      </c>
      <c r="X80" s="1">
        <v>26.2</v>
      </c>
      <c r="Y80" s="1">
        <v>27.8</v>
      </c>
      <c r="AF80" s="21"/>
      <c r="AG80" s="23" t="s">
        <v>80</v>
      </c>
    </row>
    <row r="81" spans="1:33" ht="25.5">
      <c r="A81" s="1" t="s">
        <v>49</v>
      </c>
      <c r="B81" s="1">
        <v>2</v>
      </c>
      <c r="C81" s="18" t="s">
        <v>22</v>
      </c>
      <c r="D81" s="19" t="s">
        <v>24</v>
      </c>
      <c r="E81" s="19" t="s">
        <v>25</v>
      </c>
      <c r="F81" s="10" t="s">
        <v>122</v>
      </c>
      <c r="G81" s="1">
        <v>5</v>
      </c>
      <c r="H81" s="1">
        <v>2</v>
      </c>
      <c r="J81" s="19" t="s">
        <v>26</v>
      </c>
      <c r="K81" s="19"/>
      <c r="L81" s="20">
        <v>41114</v>
      </c>
      <c r="M81" s="20">
        <v>41114</v>
      </c>
      <c r="N81" s="21">
        <v>0.5152777777777778</v>
      </c>
      <c r="O81" s="21">
        <v>0.6868055555555556</v>
      </c>
      <c r="P81" s="1">
        <f>4*60+7</f>
        <v>247</v>
      </c>
      <c r="Q81" s="1">
        <v>400793</v>
      </c>
      <c r="R81" s="1">
        <v>9610042</v>
      </c>
      <c r="S81" s="1">
        <v>400590</v>
      </c>
      <c r="T81" s="1">
        <v>9615026</v>
      </c>
      <c r="U81" s="1" t="s">
        <v>21</v>
      </c>
      <c r="V81" s="1">
        <v>5000</v>
      </c>
      <c r="W81" s="22">
        <v>0</v>
      </c>
      <c r="X81" s="1">
        <v>32.3</v>
      </c>
      <c r="Y81" s="1">
        <v>28.2</v>
      </c>
      <c r="AF81" s="21"/>
      <c r="AG81" s="23" t="s">
        <v>80</v>
      </c>
    </row>
    <row r="82" spans="1:33" ht="12.75">
      <c r="A82" s="1" t="s">
        <v>50</v>
      </c>
      <c r="B82" s="1">
        <v>2</v>
      </c>
      <c r="C82" s="18" t="s">
        <v>22</v>
      </c>
      <c r="D82" s="19" t="s">
        <v>24</v>
      </c>
      <c r="E82" s="19" t="s">
        <v>25</v>
      </c>
      <c r="F82" s="10" t="s">
        <v>122</v>
      </c>
      <c r="G82" s="1">
        <v>8</v>
      </c>
      <c r="H82" s="1">
        <v>1</v>
      </c>
      <c r="J82" s="1" t="s">
        <v>132</v>
      </c>
      <c r="L82" s="20">
        <v>41116</v>
      </c>
      <c r="M82" s="20">
        <v>41116</v>
      </c>
      <c r="N82" s="21">
        <v>0.2916666666666667</v>
      </c>
      <c r="O82" s="21">
        <v>0.4777777777777778</v>
      </c>
      <c r="P82" s="1">
        <f>4*60+28</f>
        <v>268</v>
      </c>
      <c r="Q82" s="1">
        <v>412667</v>
      </c>
      <c r="R82" s="1">
        <v>9657693</v>
      </c>
      <c r="S82" s="1">
        <v>416773</v>
      </c>
      <c r="T82" s="1">
        <v>9660688</v>
      </c>
      <c r="U82" s="1" t="s">
        <v>21</v>
      </c>
      <c r="V82" s="1">
        <v>5000</v>
      </c>
      <c r="W82" s="22">
        <v>0</v>
      </c>
      <c r="X82" s="1">
        <v>28.1</v>
      </c>
      <c r="Y82" s="1">
        <v>28</v>
      </c>
      <c r="AG82" s="18"/>
    </row>
    <row r="83" spans="1:33" ht="12.75">
      <c r="A83" s="1" t="s">
        <v>51</v>
      </c>
      <c r="B83" s="1">
        <v>2</v>
      </c>
      <c r="C83" s="18" t="s">
        <v>22</v>
      </c>
      <c r="D83" s="19" t="s">
        <v>24</v>
      </c>
      <c r="E83" s="19" t="s">
        <v>25</v>
      </c>
      <c r="F83" s="10" t="s">
        <v>122</v>
      </c>
      <c r="G83" s="1">
        <v>8</v>
      </c>
      <c r="H83" s="1">
        <v>2</v>
      </c>
      <c r="J83" s="1" t="s">
        <v>132</v>
      </c>
      <c r="L83" s="20">
        <v>41116</v>
      </c>
      <c r="M83" s="20">
        <v>41116</v>
      </c>
      <c r="N83" s="21">
        <v>0.5833333333333334</v>
      </c>
      <c r="O83" s="21">
        <v>0.6930555555555555</v>
      </c>
      <c r="P83" s="1">
        <f>2*60+38</f>
        <v>158</v>
      </c>
      <c r="Q83" s="1">
        <v>416143</v>
      </c>
      <c r="R83" s="1">
        <v>9661494</v>
      </c>
      <c r="S83" s="1">
        <v>412995</v>
      </c>
      <c r="T83" s="1">
        <v>9659120</v>
      </c>
      <c r="U83" s="1" t="s">
        <v>21</v>
      </c>
      <c r="V83" s="1">
        <v>5000</v>
      </c>
      <c r="W83" s="22">
        <v>0</v>
      </c>
      <c r="X83" s="1">
        <v>34.5</v>
      </c>
      <c r="Y83" s="1">
        <v>29.2</v>
      </c>
      <c r="AF83" s="18"/>
      <c r="AG83" s="18" t="s">
        <v>80</v>
      </c>
    </row>
    <row r="84" spans="1:33" ht="12.75">
      <c r="A84" s="1" t="s">
        <v>52</v>
      </c>
      <c r="B84" s="1">
        <v>2</v>
      </c>
      <c r="C84" s="18" t="s">
        <v>22</v>
      </c>
      <c r="D84" s="19" t="s">
        <v>24</v>
      </c>
      <c r="E84" s="19" t="s">
        <v>25</v>
      </c>
      <c r="F84" s="10" t="s">
        <v>122</v>
      </c>
      <c r="G84" s="1">
        <v>8</v>
      </c>
      <c r="H84" s="1">
        <v>2</v>
      </c>
      <c r="J84" s="1" t="s">
        <v>132</v>
      </c>
      <c r="L84" s="20">
        <v>41117</v>
      </c>
      <c r="M84" s="20">
        <v>41117</v>
      </c>
      <c r="N84" s="21">
        <v>0.2847222222222222</v>
      </c>
      <c r="O84" s="21">
        <v>0.4076388888888889</v>
      </c>
      <c r="P84" s="1">
        <v>177</v>
      </c>
      <c r="Q84" s="1">
        <v>414209</v>
      </c>
      <c r="R84" s="1">
        <v>9660040</v>
      </c>
      <c r="S84" s="1">
        <v>416143</v>
      </c>
      <c r="T84" s="1">
        <v>9661494</v>
      </c>
      <c r="U84" s="1" t="s">
        <v>21</v>
      </c>
      <c r="V84" s="1">
        <v>5000</v>
      </c>
      <c r="W84" s="22">
        <v>0</v>
      </c>
      <c r="X84" s="1">
        <v>25.9</v>
      </c>
      <c r="Y84" s="1">
        <v>31.2</v>
      </c>
      <c r="AF84" s="18"/>
      <c r="AG84" s="18" t="s">
        <v>80</v>
      </c>
    </row>
    <row r="85" spans="1:33" ht="12.75">
      <c r="A85" s="1" t="s">
        <v>53</v>
      </c>
      <c r="B85" s="1">
        <v>2</v>
      </c>
      <c r="C85" s="18" t="s">
        <v>22</v>
      </c>
      <c r="D85" s="19" t="s">
        <v>24</v>
      </c>
      <c r="E85" s="19" t="s">
        <v>25</v>
      </c>
      <c r="F85" s="10" t="s">
        <v>122</v>
      </c>
      <c r="G85" s="1">
        <v>8</v>
      </c>
      <c r="H85" s="1">
        <v>1</v>
      </c>
      <c r="J85" s="1" t="s">
        <v>132</v>
      </c>
      <c r="L85" s="20">
        <v>41117</v>
      </c>
      <c r="M85" s="20">
        <v>41117</v>
      </c>
      <c r="N85" s="21">
        <v>0.5625</v>
      </c>
      <c r="O85" s="21">
        <v>0.7423611111111111</v>
      </c>
      <c r="P85" s="1">
        <f>4*60-30+49</f>
        <v>259</v>
      </c>
      <c r="Q85" s="1">
        <v>416773</v>
      </c>
      <c r="R85" s="1">
        <v>9660688</v>
      </c>
      <c r="S85" s="1">
        <v>412667</v>
      </c>
      <c r="T85" s="1">
        <v>9657693</v>
      </c>
      <c r="U85" s="1" t="s">
        <v>21</v>
      </c>
      <c r="V85" s="1">
        <v>5000</v>
      </c>
      <c r="W85" s="22">
        <v>0</v>
      </c>
      <c r="X85" s="1">
        <v>29.9</v>
      </c>
      <c r="Y85" s="1">
        <v>29.8</v>
      </c>
      <c r="AF85" s="18"/>
      <c r="AG85" s="18"/>
    </row>
    <row r="86" spans="1:33" ht="12.75">
      <c r="A86" s="1" t="s">
        <v>54</v>
      </c>
      <c r="B86" s="1">
        <v>2</v>
      </c>
      <c r="C86" s="18" t="s">
        <v>22</v>
      </c>
      <c r="D86" s="19" t="s">
        <v>24</v>
      </c>
      <c r="E86" s="19" t="s">
        <v>25</v>
      </c>
      <c r="F86" s="10" t="s">
        <v>122</v>
      </c>
      <c r="G86" s="1">
        <v>8</v>
      </c>
      <c r="H86" s="1">
        <v>1</v>
      </c>
      <c r="J86" s="1" t="s">
        <v>132</v>
      </c>
      <c r="L86" s="20">
        <v>41118</v>
      </c>
      <c r="M86" s="20">
        <v>41118</v>
      </c>
      <c r="N86" s="21">
        <v>0.2777777777777778</v>
      </c>
      <c r="O86" s="21">
        <v>0.40972222222222227</v>
      </c>
      <c r="P86" s="1">
        <f>3*60-40+50</f>
        <v>190</v>
      </c>
      <c r="Q86" s="1">
        <v>412667</v>
      </c>
      <c r="R86" s="1">
        <v>9657693</v>
      </c>
      <c r="S86" s="1">
        <v>416773</v>
      </c>
      <c r="T86" s="1">
        <v>9660688</v>
      </c>
      <c r="U86" s="1" t="s">
        <v>21</v>
      </c>
      <c r="V86" s="1">
        <v>3125</v>
      </c>
      <c r="W86" s="22">
        <v>0</v>
      </c>
      <c r="X86" s="1">
        <v>26.1</v>
      </c>
      <c r="Y86" s="1">
        <v>30</v>
      </c>
      <c r="AF86" s="18" t="s">
        <v>81</v>
      </c>
      <c r="AG86" s="18"/>
    </row>
    <row r="87" spans="1:33" ht="12.75">
      <c r="A87" s="1" t="s">
        <v>55</v>
      </c>
      <c r="B87" s="1">
        <v>2</v>
      </c>
      <c r="C87" s="18" t="s">
        <v>22</v>
      </c>
      <c r="D87" s="19" t="s">
        <v>24</v>
      </c>
      <c r="E87" s="19" t="s">
        <v>25</v>
      </c>
      <c r="F87" s="10" t="s">
        <v>122</v>
      </c>
      <c r="G87" s="1">
        <v>8</v>
      </c>
      <c r="H87" s="1">
        <v>2</v>
      </c>
      <c r="J87" s="1" t="s">
        <v>132</v>
      </c>
      <c r="L87" s="20">
        <v>41118</v>
      </c>
      <c r="M87" s="20">
        <v>41118</v>
      </c>
      <c r="N87" s="21">
        <v>0.5625</v>
      </c>
      <c r="O87" s="21">
        <v>0.68125</v>
      </c>
      <c r="P87" s="1">
        <f>3*60-30+21</f>
        <v>171</v>
      </c>
      <c r="Q87" s="1">
        <v>416143</v>
      </c>
      <c r="R87" s="1">
        <v>9661494</v>
      </c>
      <c r="S87" s="1">
        <v>412995</v>
      </c>
      <c r="T87" s="1">
        <v>9659120</v>
      </c>
      <c r="U87" s="1" t="s">
        <v>21</v>
      </c>
      <c r="V87" s="1">
        <v>5000</v>
      </c>
      <c r="W87" s="22">
        <v>0</v>
      </c>
      <c r="X87" s="1">
        <v>33.2</v>
      </c>
      <c r="Y87" s="1">
        <v>30.1</v>
      </c>
      <c r="AF87" s="18"/>
      <c r="AG87" s="18" t="s">
        <v>80</v>
      </c>
    </row>
    <row r="88" spans="1:33" ht="12.75">
      <c r="A88" s="1" t="s">
        <v>56</v>
      </c>
      <c r="B88" s="1">
        <v>2</v>
      </c>
      <c r="C88" s="18" t="s">
        <v>22</v>
      </c>
      <c r="D88" s="19" t="s">
        <v>24</v>
      </c>
      <c r="E88" s="19" t="s">
        <v>25</v>
      </c>
      <c r="F88" s="10" t="s">
        <v>122</v>
      </c>
      <c r="G88" s="1">
        <v>8</v>
      </c>
      <c r="H88" s="1">
        <v>2</v>
      </c>
      <c r="J88" s="1" t="s">
        <v>132</v>
      </c>
      <c r="L88" s="20">
        <v>41119</v>
      </c>
      <c r="M88" s="20">
        <v>41119</v>
      </c>
      <c r="N88" s="21">
        <v>0.29305555555555557</v>
      </c>
      <c r="O88" s="21">
        <v>0.4527777777777778</v>
      </c>
      <c r="P88" s="1">
        <v>230</v>
      </c>
      <c r="Q88" s="1">
        <v>414209</v>
      </c>
      <c r="R88" s="1">
        <v>9660040</v>
      </c>
      <c r="S88" s="1">
        <v>416143</v>
      </c>
      <c r="T88" s="1">
        <v>9661494</v>
      </c>
      <c r="U88" s="1" t="s">
        <v>21</v>
      </c>
      <c r="V88" s="1">
        <v>5000</v>
      </c>
      <c r="W88" s="22">
        <v>0</v>
      </c>
      <c r="X88" s="1">
        <v>27.8</v>
      </c>
      <c r="Y88" s="1">
        <v>28.9</v>
      </c>
      <c r="AF88" s="18"/>
      <c r="AG88" s="18" t="s">
        <v>80</v>
      </c>
    </row>
    <row r="89" spans="1:33" ht="12.75">
      <c r="A89" s="1" t="s">
        <v>57</v>
      </c>
      <c r="B89" s="1">
        <v>2</v>
      </c>
      <c r="C89" s="18" t="s">
        <v>22</v>
      </c>
      <c r="D89" s="19" t="s">
        <v>24</v>
      </c>
      <c r="E89" s="19" t="s">
        <v>25</v>
      </c>
      <c r="F89" s="10" t="s">
        <v>122</v>
      </c>
      <c r="G89" s="1">
        <v>8</v>
      </c>
      <c r="H89" s="1">
        <v>1</v>
      </c>
      <c r="J89" s="1" t="s">
        <v>132</v>
      </c>
      <c r="L89" s="20">
        <v>41119</v>
      </c>
      <c r="M89" s="20">
        <v>41119</v>
      </c>
      <c r="N89" s="21">
        <v>0.5625</v>
      </c>
      <c r="O89" s="21">
        <v>0.7416666666666667</v>
      </c>
      <c r="P89" s="1">
        <v>258</v>
      </c>
      <c r="Q89" s="1">
        <v>416773</v>
      </c>
      <c r="R89" s="1">
        <v>9660688</v>
      </c>
      <c r="S89" s="1">
        <v>412667</v>
      </c>
      <c r="T89" s="1">
        <v>9657693</v>
      </c>
      <c r="U89" s="1" t="s">
        <v>21</v>
      </c>
      <c r="V89" s="1">
        <v>5000</v>
      </c>
      <c r="W89" s="22">
        <v>0</v>
      </c>
      <c r="X89" s="1">
        <v>28.7</v>
      </c>
      <c r="Y89" s="1">
        <v>30.5</v>
      </c>
      <c r="AF89" s="18"/>
      <c r="AG89" s="18"/>
    </row>
    <row r="90" spans="1:33" ht="12.75">
      <c r="A90" s="1" t="s">
        <v>58</v>
      </c>
      <c r="B90" s="1">
        <v>2</v>
      </c>
      <c r="C90" s="18" t="s">
        <v>22</v>
      </c>
      <c r="D90" s="19" t="s">
        <v>24</v>
      </c>
      <c r="E90" s="19" t="s">
        <v>25</v>
      </c>
      <c r="F90" s="10" t="s">
        <v>122</v>
      </c>
      <c r="G90" s="1">
        <v>8</v>
      </c>
      <c r="H90" s="1">
        <v>1</v>
      </c>
      <c r="J90" s="1" t="s">
        <v>132</v>
      </c>
      <c r="L90" s="20">
        <v>41120</v>
      </c>
      <c r="M90" s="20">
        <v>41120</v>
      </c>
      <c r="N90" s="21">
        <v>0.2708333333333333</v>
      </c>
      <c r="O90" s="21">
        <v>0.4680555555555555</v>
      </c>
      <c r="P90" s="1">
        <f>5*60-30+14</f>
        <v>284</v>
      </c>
      <c r="Q90" s="1">
        <v>412667</v>
      </c>
      <c r="R90" s="1">
        <v>9657693</v>
      </c>
      <c r="S90" s="1">
        <v>416773</v>
      </c>
      <c r="T90" s="1">
        <v>9660688</v>
      </c>
      <c r="U90" s="1" t="s">
        <v>21</v>
      </c>
      <c r="V90" s="1">
        <v>5000</v>
      </c>
      <c r="W90" s="22">
        <v>0</v>
      </c>
      <c r="X90" s="1">
        <v>25.1</v>
      </c>
      <c r="Y90" s="1">
        <v>29.3</v>
      </c>
      <c r="AF90" s="18"/>
      <c r="AG90" s="18"/>
    </row>
    <row r="91" spans="1:33" ht="12.75">
      <c r="A91" s="1" t="s">
        <v>59</v>
      </c>
      <c r="B91" s="1">
        <v>2</v>
      </c>
      <c r="C91" s="18" t="s">
        <v>22</v>
      </c>
      <c r="D91" s="19" t="s">
        <v>24</v>
      </c>
      <c r="E91" s="19" t="s">
        <v>25</v>
      </c>
      <c r="F91" s="10" t="s">
        <v>122</v>
      </c>
      <c r="G91" s="1">
        <v>8</v>
      </c>
      <c r="H91" s="1">
        <v>2</v>
      </c>
      <c r="J91" s="1" t="s">
        <v>132</v>
      </c>
      <c r="L91" s="20">
        <v>41120</v>
      </c>
      <c r="M91" s="20">
        <v>41120</v>
      </c>
      <c r="N91" s="21">
        <v>0.5416666666666666</v>
      </c>
      <c r="O91" s="21">
        <v>0.6819444444444445</v>
      </c>
      <c r="P91" s="1">
        <f>3*60+22</f>
        <v>202</v>
      </c>
      <c r="Q91" s="1">
        <v>416143</v>
      </c>
      <c r="R91" s="1">
        <v>9661494</v>
      </c>
      <c r="S91" s="1">
        <v>412995</v>
      </c>
      <c r="T91" s="1">
        <v>9659120</v>
      </c>
      <c r="U91" s="1" t="s">
        <v>21</v>
      </c>
      <c r="V91" s="1">
        <v>5000</v>
      </c>
      <c r="W91" s="22">
        <v>0</v>
      </c>
      <c r="X91" s="1">
        <v>33.2</v>
      </c>
      <c r="Y91" s="1">
        <v>29.6</v>
      </c>
      <c r="AF91" s="18"/>
      <c r="AG91" s="18" t="s">
        <v>80</v>
      </c>
    </row>
    <row r="92" spans="1:33" ht="38.25">
      <c r="A92" s="8" t="s">
        <v>142</v>
      </c>
      <c r="B92" s="9">
        <v>2</v>
      </c>
      <c r="C92" s="8" t="s">
        <v>22</v>
      </c>
      <c r="D92" s="10" t="s">
        <v>24</v>
      </c>
      <c r="E92" s="10" t="s">
        <v>25</v>
      </c>
      <c r="F92" s="10" t="s">
        <v>122</v>
      </c>
      <c r="G92" s="9">
        <v>3</v>
      </c>
      <c r="H92" s="9">
        <v>2</v>
      </c>
      <c r="I92" s="9"/>
      <c r="J92" s="19" t="s">
        <v>29</v>
      </c>
      <c r="K92" s="10"/>
      <c r="L92" s="11">
        <v>41147</v>
      </c>
      <c r="M92" s="11">
        <v>41147</v>
      </c>
      <c r="N92" s="12">
        <v>0.2847222222222222</v>
      </c>
      <c r="O92" s="12">
        <v>0.4791666666666667</v>
      </c>
      <c r="P92" s="13">
        <f>4*60+40-48</f>
        <v>232</v>
      </c>
      <c r="Q92" s="14">
        <v>381671</v>
      </c>
      <c r="R92" s="14">
        <v>9630938</v>
      </c>
      <c r="S92" s="14">
        <v>383299</v>
      </c>
      <c r="T92" s="14">
        <v>9634039</v>
      </c>
      <c r="U92" s="8" t="s">
        <v>21</v>
      </c>
      <c r="V92" s="8">
        <v>5000</v>
      </c>
      <c r="W92" s="15">
        <v>0</v>
      </c>
      <c r="X92" s="9">
        <v>23</v>
      </c>
      <c r="Y92" s="9">
        <v>28.8</v>
      </c>
      <c r="Z92" s="9"/>
      <c r="AA92" s="9"/>
      <c r="AB92" s="9"/>
      <c r="AC92" s="9"/>
      <c r="AD92" s="9"/>
      <c r="AE92" s="9"/>
      <c r="AF92" s="18"/>
      <c r="AG92" s="3" t="s">
        <v>143</v>
      </c>
    </row>
    <row r="93" spans="1:33" ht="38.25">
      <c r="A93" s="8" t="s">
        <v>144</v>
      </c>
      <c r="B93" s="9">
        <v>2</v>
      </c>
      <c r="C93" s="8" t="s">
        <v>22</v>
      </c>
      <c r="D93" s="10" t="s">
        <v>24</v>
      </c>
      <c r="E93" s="10" t="s">
        <v>25</v>
      </c>
      <c r="F93" s="10" t="s">
        <v>122</v>
      </c>
      <c r="G93" s="9">
        <v>3</v>
      </c>
      <c r="H93" s="9">
        <v>1</v>
      </c>
      <c r="I93" s="9"/>
      <c r="J93" s="19" t="s">
        <v>29</v>
      </c>
      <c r="K93" s="10"/>
      <c r="L93" s="11">
        <v>41147</v>
      </c>
      <c r="M93" s="11">
        <v>41147</v>
      </c>
      <c r="N93" s="12">
        <v>0.5625</v>
      </c>
      <c r="O93" s="12">
        <v>0.6583333333333333</v>
      </c>
      <c r="P93" s="13">
        <f>2*60+18-25</f>
        <v>113</v>
      </c>
      <c r="Q93" s="14">
        <v>380783</v>
      </c>
      <c r="R93" s="14">
        <v>9631398</v>
      </c>
      <c r="S93" s="14">
        <v>381438</v>
      </c>
      <c r="T93" s="14">
        <v>9632644</v>
      </c>
      <c r="U93" s="8" t="s">
        <v>21</v>
      </c>
      <c r="V93" s="8">
        <v>2900</v>
      </c>
      <c r="W93" s="15">
        <v>0</v>
      </c>
      <c r="X93" s="9">
        <v>29.9</v>
      </c>
      <c r="Y93" s="9">
        <v>32.3</v>
      </c>
      <c r="Z93" s="9"/>
      <c r="AA93" s="9"/>
      <c r="AB93" s="9"/>
      <c r="AC93" s="9"/>
      <c r="AD93" s="9"/>
      <c r="AE93" s="9"/>
      <c r="AF93" s="25" t="s">
        <v>189</v>
      </c>
      <c r="AG93" s="3" t="s">
        <v>145</v>
      </c>
    </row>
    <row r="94" spans="1:33" ht="38.25">
      <c r="A94" s="8" t="s">
        <v>146</v>
      </c>
      <c r="B94" s="9">
        <v>2</v>
      </c>
      <c r="C94" s="8" t="s">
        <v>22</v>
      </c>
      <c r="D94" s="10" t="s">
        <v>24</v>
      </c>
      <c r="E94" s="10" t="s">
        <v>25</v>
      </c>
      <c r="F94" s="10" t="s">
        <v>122</v>
      </c>
      <c r="G94" s="9">
        <v>3</v>
      </c>
      <c r="H94" s="9">
        <v>1</v>
      </c>
      <c r="I94" s="9"/>
      <c r="J94" s="19" t="s">
        <v>29</v>
      </c>
      <c r="K94" s="10"/>
      <c r="L94" s="11">
        <v>41148</v>
      </c>
      <c r="M94" s="11">
        <v>41148</v>
      </c>
      <c r="N94" s="12">
        <v>0.2673611111111111</v>
      </c>
      <c r="O94" s="12">
        <v>0.39375</v>
      </c>
      <c r="P94" s="13">
        <f>3*60+2-14</f>
        <v>168</v>
      </c>
      <c r="Q94" s="14">
        <v>380783</v>
      </c>
      <c r="R94" s="14">
        <v>9631398</v>
      </c>
      <c r="S94" s="14">
        <v>381438</v>
      </c>
      <c r="T94" s="14">
        <v>9632644</v>
      </c>
      <c r="U94" s="8" t="s">
        <v>21</v>
      </c>
      <c r="V94" s="8">
        <v>2900</v>
      </c>
      <c r="W94" s="15">
        <v>0</v>
      </c>
      <c r="X94" s="9">
        <v>24</v>
      </c>
      <c r="Y94" s="9">
        <v>27.5</v>
      </c>
      <c r="Z94" s="9"/>
      <c r="AA94" s="9"/>
      <c r="AB94" s="9"/>
      <c r="AC94" s="9"/>
      <c r="AD94" s="9"/>
      <c r="AE94" s="9"/>
      <c r="AF94" s="25" t="s">
        <v>189</v>
      </c>
      <c r="AG94" s="3" t="s">
        <v>147</v>
      </c>
    </row>
    <row r="95" spans="1:33" ht="38.25">
      <c r="A95" s="8" t="s">
        <v>148</v>
      </c>
      <c r="B95" s="9">
        <v>2</v>
      </c>
      <c r="C95" s="8" t="s">
        <v>22</v>
      </c>
      <c r="D95" s="10" t="s">
        <v>24</v>
      </c>
      <c r="E95" s="10" t="s">
        <v>25</v>
      </c>
      <c r="F95" s="10" t="s">
        <v>122</v>
      </c>
      <c r="G95" s="9">
        <v>3</v>
      </c>
      <c r="H95" s="9">
        <v>2</v>
      </c>
      <c r="I95" s="9"/>
      <c r="J95" s="19" t="s">
        <v>29</v>
      </c>
      <c r="K95" s="10"/>
      <c r="L95" s="11">
        <v>41148</v>
      </c>
      <c r="M95" s="11">
        <v>41148</v>
      </c>
      <c r="N95" s="12">
        <v>0.5625</v>
      </c>
      <c r="O95" s="12">
        <v>0.7409722222222223</v>
      </c>
      <c r="P95" s="13">
        <f>4*60+17-38</f>
        <v>219</v>
      </c>
      <c r="Q95" s="14">
        <v>381671</v>
      </c>
      <c r="R95" s="14">
        <v>9630938</v>
      </c>
      <c r="S95" s="14">
        <v>380982</v>
      </c>
      <c r="T95" s="14">
        <v>9629609</v>
      </c>
      <c r="U95" s="8" t="s">
        <v>21</v>
      </c>
      <c r="V95" s="8">
        <v>5000</v>
      </c>
      <c r="W95" s="15">
        <v>0</v>
      </c>
      <c r="X95" s="9">
        <v>31.6</v>
      </c>
      <c r="Y95" s="9">
        <v>24.6</v>
      </c>
      <c r="Z95" s="9"/>
      <c r="AA95" s="9"/>
      <c r="AB95" s="9"/>
      <c r="AC95" s="9"/>
      <c r="AD95" s="9"/>
      <c r="AE95" s="9"/>
      <c r="AF95" s="8"/>
      <c r="AG95" s="3" t="s">
        <v>149</v>
      </c>
    </row>
    <row r="96" spans="1:32" ht="12.75">
      <c r="A96" s="8" t="s">
        <v>150</v>
      </c>
      <c r="B96" s="9">
        <v>2</v>
      </c>
      <c r="C96" s="8" t="s">
        <v>22</v>
      </c>
      <c r="D96" s="10" t="s">
        <v>24</v>
      </c>
      <c r="E96" s="10" t="s">
        <v>25</v>
      </c>
      <c r="F96" s="10" t="s">
        <v>122</v>
      </c>
      <c r="G96" s="9">
        <v>3</v>
      </c>
      <c r="H96" s="9">
        <v>2</v>
      </c>
      <c r="I96" s="9"/>
      <c r="J96" s="19" t="s">
        <v>29</v>
      </c>
      <c r="K96" s="10"/>
      <c r="L96" s="11">
        <v>41149</v>
      </c>
      <c r="M96" s="11">
        <v>41149</v>
      </c>
      <c r="N96" s="12">
        <v>0.2673611111111111</v>
      </c>
      <c r="O96" s="12">
        <v>0.4465277777777778</v>
      </c>
      <c r="P96" s="13">
        <f>4*60+18</f>
        <v>258</v>
      </c>
      <c r="Q96" s="14">
        <v>380982</v>
      </c>
      <c r="R96" s="14">
        <v>9629609</v>
      </c>
      <c r="S96" s="14">
        <v>383299</v>
      </c>
      <c r="T96" s="14">
        <v>9634039</v>
      </c>
      <c r="U96" s="8" t="s">
        <v>21</v>
      </c>
      <c r="V96" s="8">
        <v>5000</v>
      </c>
      <c r="W96" s="15">
        <v>0</v>
      </c>
      <c r="X96" s="9">
        <v>25</v>
      </c>
      <c r="Y96" s="9">
        <v>29</v>
      </c>
      <c r="Z96" s="9"/>
      <c r="AA96" s="9"/>
      <c r="AB96" s="9"/>
      <c r="AC96" s="9"/>
      <c r="AD96" s="9"/>
      <c r="AE96" s="9"/>
      <c r="AF96" s="8"/>
    </row>
    <row r="97" spans="1:32" ht="12.75">
      <c r="A97" s="8" t="s">
        <v>151</v>
      </c>
      <c r="B97" s="9">
        <v>2</v>
      </c>
      <c r="C97" s="8" t="s">
        <v>22</v>
      </c>
      <c r="D97" s="10" t="s">
        <v>24</v>
      </c>
      <c r="E97" s="10" t="s">
        <v>25</v>
      </c>
      <c r="F97" s="10" t="s">
        <v>122</v>
      </c>
      <c r="G97" s="9">
        <v>3</v>
      </c>
      <c r="H97" s="9">
        <v>1</v>
      </c>
      <c r="I97" s="9"/>
      <c r="J97" s="19" t="s">
        <v>29</v>
      </c>
      <c r="K97" s="10"/>
      <c r="L97" s="11">
        <v>41149</v>
      </c>
      <c r="M97" s="11">
        <v>41149</v>
      </c>
      <c r="N97" s="12">
        <v>0.5625</v>
      </c>
      <c r="O97" s="12">
        <v>0.6631944444444444</v>
      </c>
      <c r="P97" s="13">
        <f>2*60+25</f>
        <v>145</v>
      </c>
      <c r="Q97" s="14">
        <v>381438</v>
      </c>
      <c r="R97" s="14">
        <v>9632644</v>
      </c>
      <c r="S97" s="14">
        <v>380095</v>
      </c>
      <c r="T97" s="14">
        <v>9630074</v>
      </c>
      <c r="U97" s="8" t="s">
        <v>21</v>
      </c>
      <c r="V97" s="8">
        <v>2900</v>
      </c>
      <c r="W97" s="15">
        <v>0</v>
      </c>
      <c r="X97" s="9">
        <v>31.1</v>
      </c>
      <c r="Y97" s="9">
        <v>34.9</v>
      </c>
      <c r="Z97" s="9"/>
      <c r="AA97" s="9"/>
      <c r="AB97" s="9"/>
      <c r="AC97" s="9"/>
      <c r="AD97" s="9"/>
      <c r="AE97" s="9"/>
      <c r="AF97" s="25" t="s">
        <v>189</v>
      </c>
    </row>
    <row r="98" spans="1:32" ht="12.75">
      <c r="A98" s="8" t="s">
        <v>152</v>
      </c>
      <c r="B98" s="9">
        <v>2</v>
      </c>
      <c r="C98" s="8" t="s">
        <v>22</v>
      </c>
      <c r="D98" s="10" t="s">
        <v>24</v>
      </c>
      <c r="E98" s="10" t="s">
        <v>25</v>
      </c>
      <c r="F98" s="10" t="s">
        <v>122</v>
      </c>
      <c r="G98" s="9">
        <v>3</v>
      </c>
      <c r="H98" s="9">
        <v>1</v>
      </c>
      <c r="I98" s="9"/>
      <c r="J98" s="19" t="s">
        <v>29</v>
      </c>
      <c r="K98" s="10"/>
      <c r="L98" s="11">
        <v>41150</v>
      </c>
      <c r="M98" s="11">
        <v>41150</v>
      </c>
      <c r="N98" s="12">
        <v>0.27291666666666664</v>
      </c>
      <c r="O98" s="12">
        <v>0.3854166666666667</v>
      </c>
      <c r="P98" s="13">
        <f>2*60+42</f>
        <v>162</v>
      </c>
      <c r="Q98" s="14">
        <v>380095</v>
      </c>
      <c r="R98" s="14">
        <v>9630074</v>
      </c>
      <c r="S98" s="14">
        <v>381438</v>
      </c>
      <c r="T98" s="14">
        <v>9632644</v>
      </c>
      <c r="U98" s="8" t="s">
        <v>21</v>
      </c>
      <c r="V98" s="8">
        <v>2900</v>
      </c>
      <c r="W98" s="15">
        <v>0</v>
      </c>
      <c r="X98" s="9">
        <v>24.1</v>
      </c>
      <c r="Y98" s="9">
        <v>28.1</v>
      </c>
      <c r="Z98" s="9"/>
      <c r="AA98" s="9"/>
      <c r="AB98" s="9"/>
      <c r="AC98" s="9"/>
      <c r="AD98" s="9"/>
      <c r="AE98" s="9"/>
      <c r="AF98" s="25" t="s">
        <v>189</v>
      </c>
    </row>
    <row r="99" spans="1:32" ht="12.75">
      <c r="A99" s="8" t="s">
        <v>153</v>
      </c>
      <c r="B99" s="9">
        <v>2</v>
      </c>
      <c r="C99" s="8" t="s">
        <v>22</v>
      </c>
      <c r="D99" s="10" t="s">
        <v>24</v>
      </c>
      <c r="E99" s="10" t="s">
        <v>25</v>
      </c>
      <c r="F99" s="10" t="s">
        <v>122</v>
      </c>
      <c r="G99" s="9">
        <v>3</v>
      </c>
      <c r="H99" s="9">
        <v>2</v>
      </c>
      <c r="I99" s="9"/>
      <c r="J99" s="19" t="s">
        <v>29</v>
      </c>
      <c r="K99" s="10"/>
      <c r="L99" s="11">
        <v>41150</v>
      </c>
      <c r="M99" s="11">
        <v>41150</v>
      </c>
      <c r="N99" s="12">
        <v>0.5625</v>
      </c>
      <c r="O99" s="12">
        <v>0.7326388888888888</v>
      </c>
      <c r="P99" s="13">
        <f>4*60+5-29</f>
        <v>216</v>
      </c>
      <c r="Q99" s="14">
        <v>382099</v>
      </c>
      <c r="R99" s="14">
        <v>9631760</v>
      </c>
      <c r="S99" s="14">
        <v>380982</v>
      </c>
      <c r="T99" s="14">
        <v>9629609</v>
      </c>
      <c r="U99" s="8" t="s">
        <v>21</v>
      </c>
      <c r="V99" s="8">
        <v>5000</v>
      </c>
      <c r="W99" s="15">
        <v>0</v>
      </c>
      <c r="X99" s="9">
        <v>30.9</v>
      </c>
      <c r="Y99" s="9">
        <v>32.8</v>
      </c>
      <c r="Z99" s="9"/>
      <c r="AA99" s="9"/>
      <c r="AB99" s="9"/>
      <c r="AC99" s="9"/>
      <c r="AD99" s="9"/>
      <c r="AE99" s="9"/>
      <c r="AF99" s="8"/>
    </row>
    <row r="100" spans="1:32" ht="12.75">
      <c r="A100" s="8" t="s">
        <v>154</v>
      </c>
      <c r="B100" s="9">
        <v>2</v>
      </c>
      <c r="C100" s="8" t="s">
        <v>22</v>
      </c>
      <c r="D100" s="10" t="s">
        <v>24</v>
      </c>
      <c r="E100" s="10" t="s">
        <v>25</v>
      </c>
      <c r="F100" s="10" t="s">
        <v>122</v>
      </c>
      <c r="G100" s="9">
        <v>3</v>
      </c>
      <c r="H100" s="9">
        <v>2</v>
      </c>
      <c r="I100" s="9"/>
      <c r="J100" s="19" t="s">
        <v>29</v>
      </c>
      <c r="K100" s="10"/>
      <c r="L100" s="11">
        <v>41151</v>
      </c>
      <c r="M100" s="11">
        <v>41151</v>
      </c>
      <c r="N100" s="12">
        <v>0.2638888888888889</v>
      </c>
      <c r="O100" s="12">
        <v>0.4513888888888889</v>
      </c>
      <c r="P100" s="13">
        <f>4*60+30</f>
        <v>270</v>
      </c>
      <c r="Q100" s="14">
        <v>380982</v>
      </c>
      <c r="R100" s="14">
        <v>9629609</v>
      </c>
      <c r="S100" s="14">
        <v>383299</v>
      </c>
      <c r="T100" s="14">
        <v>9634039</v>
      </c>
      <c r="U100" s="8" t="s">
        <v>21</v>
      </c>
      <c r="V100" s="8">
        <v>5000</v>
      </c>
      <c r="W100" s="15">
        <v>0</v>
      </c>
      <c r="X100" s="9">
        <v>22.9</v>
      </c>
      <c r="Y100" s="9">
        <v>29.9</v>
      </c>
      <c r="Z100" s="9"/>
      <c r="AA100" s="9"/>
      <c r="AB100" s="9"/>
      <c r="AC100" s="9"/>
      <c r="AD100" s="9"/>
      <c r="AE100" s="9"/>
      <c r="AF100" s="8"/>
    </row>
    <row r="101" spans="1:32" ht="12.75">
      <c r="A101" s="8" t="s">
        <v>155</v>
      </c>
      <c r="B101" s="9">
        <v>2</v>
      </c>
      <c r="C101" s="8" t="s">
        <v>22</v>
      </c>
      <c r="D101" s="10" t="s">
        <v>24</v>
      </c>
      <c r="E101" s="10" t="s">
        <v>25</v>
      </c>
      <c r="F101" s="10" t="s">
        <v>122</v>
      </c>
      <c r="G101" s="9">
        <v>3</v>
      </c>
      <c r="H101" s="9">
        <v>1</v>
      </c>
      <c r="I101" s="9"/>
      <c r="J101" s="19" t="s">
        <v>29</v>
      </c>
      <c r="K101" s="10"/>
      <c r="L101" s="11">
        <v>41151</v>
      </c>
      <c r="M101" s="11">
        <v>41151</v>
      </c>
      <c r="N101" s="12">
        <v>0.5625</v>
      </c>
      <c r="O101" s="12">
        <v>0.6708333333333334</v>
      </c>
      <c r="P101" s="13">
        <f>2*60+36</f>
        <v>156</v>
      </c>
      <c r="Q101" s="14">
        <v>381438</v>
      </c>
      <c r="R101" s="14">
        <v>9632644</v>
      </c>
      <c r="S101" s="14">
        <v>380095</v>
      </c>
      <c r="T101" s="14">
        <v>9630074</v>
      </c>
      <c r="U101" s="8" t="s">
        <v>21</v>
      </c>
      <c r="V101" s="8">
        <v>2900</v>
      </c>
      <c r="W101" s="15">
        <v>0</v>
      </c>
      <c r="X101" s="9">
        <v>32.1</v>
      </c>
      <c r="Y101" s="9">
        <v>34.9</v>
      </c>
      <c r="Z101" s="9"/>
      <c r="AA101" s="9"/>
      <c r="AB101" s="9"/>
      <c r="AC101" s="9"/>
      <c r="AD101" s="9"/>
      <c r="AE101" s="9"/>
      <c r="AF101" s="25" t="s">
        <v>189</v>
      </c>
    </row>
    <row r="102" spans="1:33" ht="38.25">
      <c r="A102" s="8" t="s">
        <v>156</v>
      </c>
      <c r="B102" s="9">
        <v>2</v>
      </c>
      <c r="C102" s="8" t="s">
        <v>22</v>
      </c>
      <c r="D102" s="10" t="s">
        <v>24</v>
      </c>
      <c r="E102" s="10" t="s">
        <v>25</v>
      </c>
      <c r="F102" s="10" t="s">
        <v>122</v>
      </c>
      <c r="G102" s="9">
        <v>7</v>
      </c>
      <c r="H102" s="9">
        <v>1</v>
      </c>
      <c r="I102" s="9"/>
      <c r="J102" s="10" t="s">
        <v>23</v>
      </c>
      <c r="K102" s="10"/>
      <c r="L102" s="11">
        <v>41147</v>
      </c>
      <c r="M102" s="11">
        <v>41147</v>
      </c>
      <c r="N102" s="12">
        <v>0.2604166666666667</v>
      </c>
      <c r="O102" s="12">
        <v>0.4166666666666667</v>
      </c>
      <c r="P102" s="13">
        <v>225</v>
      </c>
      <c r="Q102" s="14">
        <v>413896.469123</v>
      </c>
      <c r="R102" s="14">
        <v>9640284.45802</v>
      </c>
      <c r="S102" s="14">
        <v>409174.250485</v>
      </c>
      <c r="T102" s="14">
        <v>9641927.82377</v>
      </c>
      <c r="U102" s="8" t="s">
        <v>21</v>
      </c>
      <c r="V102" s="8">
        <v>5000</v>
      </c>
      <c r="W102" s="15">
        <v>0</v>
      </c>
      <c r="X102" s="9">
        <v>23.6</v>
      </c>
      <c r="Y102" s="9">
        <v>27.6</v>
      </c>
      <c r="Z102" s="9"/>
      <c r="AA102" s="9"/>
      <c r="AB102" s="9"/>
      <c r="AC102" s="9"/>
      <c r="AD102" s="9"/>
      <c r="AE102" s="9"/>
      <c r="AF102" s="8"/>
      <c r="AG102" s="3" t="s">
        <v>157</v>
      </c>
    </row>
    <row r="103" spans="1:33" ht="38.25">
      <c r="A103" s="8" t="s">
        <v>158</v>
      </c>
      <c r="B103" s="9">
        <v>2</v>
      </c>
      <c r="C103" s="8" t="s">
        <v>22</v>
      </c>
      <c r="D103" s="10" t="s">
        <v>24</v>
      </c>
      <c r="E103" s="10" t="s">
        <v>25</v>
      </c>
      <c r="F103" s="10" t="s">
        <v>122</v>
      </c>
      <c r="G103" s="9">
        <v>7</v>
      </c>
      <c r="H103" s="9">
        <v>2</v>
      </c>
      <c r="I103" s="9"/>
      <c r="J103" s="10" t="s">
        <v>23</v>
      </c>
      <c r="K103" s="10"/>
      <c r="L103" s="11">
        <v>41147</v>
      </c>
      <c r="M103" s="11">
        <v>41147</v>
      </c>
      <c r="N103" s="12">
        <v>0.5625</v>
      </c>
      <c r="O103" s="12">
        <v>0.7361111111111112</v>
      </c>
      <c r="P103" s="13">
        <v>250</v>
      </c>
      <c r="Q103" s="14">
        <v>413568.715158</v>
      </c>
      <c r="R103" s="14">
        <v>9639339.69506</v>
      </c>
      <c r="S103" s="14">
        <v>408846.496395</v>
      </c>
      <c r="T103" s="14">
        <v>9640983.0603</v>
      </c>
      <c r="U103" s="8" t="s">
        <v>21</v>
      </c>
      <c r="V103" s="8">
        <v>5000</v>
      </c>
      <c r="W103" s="15">
        <v>0</v>
      </c>
      <c r="X103" s="9">
        <v>29.6</v>
      </c>
      <c r="Y103" s="9">
        <v>29.9</v>
      </c>
      <c r="Z103" s="9"/>
      <c r="AA103" s="9"/>
      <c r="AB103" s="9"/>
      <c r="AC103" s="9"/>
      <c r="AD103" s="9"/>
      <c r="AE103" s="9"/>
      <c r="AF103" s="8"/>
      <c r="AG103" s="3" t="s">
        <v>157</v>
      </c>
    </row>
    <row r="104" spans="1:33" ht="25.5">
      <c r="A104" s="8" t="s">
        <v>159</v>
      </c>
      <c r="B104" s="9">
        <v>2</v>
      </c>
      <c r="C104" s="8" t="s">
        <v>22</v>
      </c>
      <c r="D104" s="10" t="s">
        <v>24</v>
      </c>
      <c r="E104" s="10" t="s">
        <v>25</v>
      </c>
      <c r="F104" s="10" t="s">
        <v>122</v>
      </c>
      <c r="G104" s="9">
        <v>7</v>
      </c>
      <c r="H104" s="9">
        <v>2</v>
      </c>
      <c r="I104" s="9"/>
      <c r="J104" s="10" t="s">
        <v>23</v>
      </c>
      <c r="K104" s="10"/>
      <c r="L104" s="11">
        <v>41148</v>
      </c>
      <c r="M104" s="11">
        <v>41148</v>
      </c>
      <c r="N104" s="12">
        <v>0.2708333333333333</v>
      </c>
      <c r="O104" s="12">
        <v>0.4791666666666667</v>
      </c>
      <c r="P104" s="13">
        <v>266</v>
      </c>
      <c r="Q104" s="14">
        <v>413568.715158</v>
      </c>
      <c r="R104" s="14">
        <v>9639339.69506</v>
      </c>
      <c r="S104" s="14">
        <v>408846.496395</v>
      </c>
      <c r="T104" s="14">
        <v>9640983.0603</v>
      </c>
      <c r="U104" s="8" t="s">
        <v>21</v>
      </c>
      <c r="V104" s="8">
        <v>5000</v>
      </c>
      <c r="W104" s="15">
        <v>0</v>
      </c>
      <c r="X104" s="9">
        <v>24.4</v>
      </c>
      <c r="Y104" s="9">
        <v>29.9</v>
      </c>
      <c r="Z104" s="9"/>
      <c r="AA104" s="9"/>
      <c r="AB104" s="9"/>
      <c r="AC104" s="9"/>
      <c r="AD104" s="9"/>
      <c r="AE104" s="9"/>
      <c r="AF104" s="8"/>
      <c r="AG104" s="3" t="s">
        <v>160</v>
      </c>
    </row>
    <row r="105" spans="1:33" ht="38.25">
      <c r="A105" s="8" t="s">
        <v>161</v>
      </c>
      <c r="B105" s="9">
        <v>2</v>
      </c>
      <c r="C105" s="8" t="s">
        <v>22</v>
      </c>
      <c r="D105" s="10" t="s">
        <v>24</v>
      </c>
      <c r="E105" s="10" t="s">
        <v>25</v>
      </c>
      <c r="F105" s="10" t="s">
        <v>122</v>
      </c>
      <c r="G105" s="9">
        <v>7</v>
      </c>
      <c r="H105" s="9">
        <v>1</v>
      </c>
      <c r="I105" s="9"/>
      <c r="J105" s="10" t="s">
        <v>23</v>
      </c>
      <c r="K105" s="10"/>
      <c r="L105" s="11">
        <v>41148</v>
      </c>
      <c r="M105" s="11">
        <v>41148</v>
      </c>
      <c r="N105" s="12">
        <v>0.5625</v>
      </c>
      <c r="O105" s="12">
        <v>0.7291666666666666</v>
      </c>
      <c r="P105" s="13">
        <v>240</v>
      </c>
      <c r="Q105" s="14">
        <v>413896.469123</v>
      </c>
      <c r="R105" s="14">
        <v>9640284.45802</v>
      </c>
      <c r="S105" s="14">
        <v>409174.250485</v>
      </c>
      <c r="T105" s="14">
        <v>9641927.82377</v>
      </c>
      <c r="U105" s="8" t="s">
        <v>21</v>
      </c>
      <c r="V105" s="8">
        <v>5000</v>
      </c>
      <c r="W105" s="15">
        <v>0.16</v>
      </c>
      <c r="X105" s="9">
        <v>30.8</v>
      </c>
      <c r="Y105" s="9">
        <v>29.9</v>
      </c>
      <c r="Z105" s="9"/>
      <c r="AA105" s="9"/>
      <c r="AB105" s="9"/>
      <c r="AC105" s="9"/>
      <c r="AD105" s="9"/>
      <c r="AE105" s="9"/>
      <c r="AF105" s="8"/>
      <c r="AG105" s="3" t="s">
        <v>157</v>
      </c>
    </row>
    <row r="106" spans="1:33" ht="38.25">
      <c r="A106" s="8" t="s">
        <v>162</v>
      </c>
      <c r="B106" s="9">
        <v>2</v>
      </c>
      <c r="C106" s="8" t="s">
        <v>22</v>
      </c>
      <c r="D106" s="10" t="s">
        <v>24</v>
      </c>
      <c r="E106" s="10" t="s">
        <v>25</v>
      </c>
      <c r="F106" s="10" t="s">
        <v>122</v>
      </c>
      <c r="G106" s="9">
        <v>7</v>
      </c>
      <c r="H106" s="9">
        <v>1</v>
      </c>
      <c r="I106" s="9"/>
      <c r="J106" s="10" t="s">
        <v>23</v>
      </c>
      <c r="K106" s="10"/>
      <c r="L106" s="11">
        <v>41149</v>
      </c>
      <c r="M106" s="11">
        <v>41149</v>
      </c>
      <c r="N106" s="12">
        <v>0.2708333333333333</v>
      </c>
      <c r="O106" s="12">
        <v>0.4166666666666667</v>
      </c>
      <c r="P106" s="13">
        <v>210</v>
      </c>
      <c r="Q106" s="14">
        <v>413896.469123</v>
      </c>
      <c r="R106" s="14">
        <v>9640284.45802</v>
      </c>
      <c r="S106" s="14">
        <v>409174.250485</v>
      </c>
      <c r="T106" s="14">
        <v>9641927.82377</v>
      </c>
      <c r="U106" s="8" t="s">
        <v>21</v>
      </c>
      <c r="V106" s="8">
        <v>5000</v>
      </c>
      <c r="W106" s="15">
        <v>0</v>
      </c>
      <c r="X106" s="9">
        <v>23.9</v>
      </c>
      <c r="Y106" s="9">
        <v>27.6</v>
      </c>
      <c r="Z106" s="9"/>
      <c r="AA106" s="9"/>
      <c r="AB106" s="9"/>
      <c r="AC106" s="9"/>
      <c r="AD106" s="9"/>
      <c r="AE106" s="9"/>
      <c r="AF106" s="8"/>
      <c r="AG106" s="3" t="s">
        <v>157</v>
      </c>
    </row>
    <row r="107" spans="1:33" ht="38.25">
      <c r="A107" s="8" t="s">
        <v>163</v>
      </c>
      <c r="B107" s="9">
        <v>2</v>
      </c>
      <c r="C107" s="8" t="s">
        <v>22</v>
      </c>
      <c r="D107" s="10" t="s">
        <v>24</v>
      </c>
      <c r="E107" s="10" t="s">
        <v>25</v>
      </c>
      <c r="F107" s="10" t="s">
        <v>122</v>
      </c>
      <c r="G107" s="9">
        <v>7</v>
      </c>
      <c r="H107" s="9">
        <v>2</v>
      </c>
      <c r="I107" s="9"/>
      <c r="J107" s="10" t="s">
        <v>23</v>
      </c>
      <c r="K107" s="10"/>
      <c r="L107" s="11">
        <v>41149</v>
      </c>
      <c r="M107" s="11">
        <v>41149</v>
      </c>
      <c r="N107" s="12">
        <v>0.5625</v>
      </c>
      <c r="O107" s="12">
        <v>0.7361111111111112</v>
      </c>
      <c r="P107" s="13">
        <v>250</v>
      </c>
      <c r="Q107" s="14">
        <v>413568.715158</v>
      </c>
      <c r="R107" s="14">
        <v>9639339.69506</v>
      </c>
      <c r="S107" s="14">
        <v>408846.496395</v>
      </c>
      <c r="T107" s="14">
        <v>9640983.0603</v>
      </c>
      <c r="U107" s="8" t="s">
        <v>21</v>
      </c>
      <c r="V107" s="8">
        <v>5000</v>
      </c>
      <c r="W107" s="15">
        <v>0</v>
      </c>
      <c r="X107" s="9">
        <v>29</v>
      </c>
      <c r="Y107" s="9">
        <v>30.1</v>
      </c>
      <c r="Z107" s="9"/>
      <c r="AA107" s="9"/>
      <c r="AB107" s="9"/>
      <c r="AC107" s="9"/>
      <c r="AD107" s="9"/>
      <c r="AE107" s="9"/>
      <c r="AF107" s="8"/>
      <c r="AG107" s="3" t="s">
        <v>157</v>
      </c>
    </row>
    <row r="108" spans="1:33" ht="25.5">
      <c r="A108" s="8" t="s">
        <v>164</v>
      </c>
      <c r="B108" s="9">
        <v>2</v>
      </c>
      <c r="C108" s="8" t="s">
        <v>22</v>
      </c>
      <c r="D108" s="10" t="s">
        <v>24</v>
      </c>
      <c r="E108" s="10" t="s">
        <v>25</v>
      </c>
      <c r="F108" s="10" t="s">
        <v>122</v>
      </c>
      <c r="G108" s="9">
        <v>7</v>
      </c>
      <c r="H108" s="9">
        <v>2</v>
      </c>
      <c r="I108" s="9"/>
      <c r="J108" s="10" t="s">
        <v>23</v>
      </c>
      <c r="K108" s="10"/>
      <c r="L108" s="11">
        <v>41150</v>
      </c>
      <c r="M108" s="11">
        <v>41150</v>
      </c>
      <c r="N108" s="12">
        <v>0.2847222222222222</v>
      </c>
      <c r="O108" s="12">
        <v>0.4791666666666667</v>
      </c>
      <c r="P108" s="13">
        <v>230</v>
      </c>
      <c r="Q108" s="14">
        <v>413568.715158</v>
      </c>
      <c r="R108" s="14">
        <v>9639339.69506</v>
      </c>
      <c r="S108" s="14">
        <v>408846.496395</v>
      </c>
      <c r="T108" s="14">
        <v>9640983.0603</v>
      </c>
      <c r="U108" s="8" t="s">
        <v>21</v>
      </c>
      <c r="V108" s="8">
        <v>5000</v>
      </c>
      <c r="W108" s="15">
        <v>0</v>
      </c>
      <c r="X108" s="9">
        <v>24.6</v>
      </c>
      <c r="Y108" s="9">
        <v>29</v>
      </c>
      <c r="Z108" s="9"/>
      <c r="AA108" s="9"/>
      <c r="AB108" s="9"/>
      <c r="AC108" s="9"/>
      <c r="AD108" s="9"/>
      <c r="AE108" s="9"/>
      <c r="AF108" s="8"/>
      <c r="AG108" s="3" t="s">
        <v>165</v>
      </c>
    </row>
    <row r="109" spans="1:33" ht="38.25">
      <c r="A109" s="8" t="s">
        <v>166</v>
      </c>
      <c r="B109" s="9">
        <v>2</v>
      </c>
      <c r="C109" s="8" t="s">
        <v>22</v>
      </c>
      <c r="D109" s="10" t="s">
        <v>24</v>
      </c>
      <c r="E109" s="10" t="s">
        <v>25</v>
      </c>
      <c r="F109" s="10" t="s">
        <v>122</v>
      </c>
      <c r="G109" s="9">
        <v>7</v>
      </c>
      <c r="H109" s="9">
        <v>1</v>
      </c>
      <c r="I109" s="9"/>
      <c r="J109" s="10" t="s">
        <v>23</v>
      </c>
      <c r="K109" s="10"/>
      <c r="L109" s="11">
        <v>41150</v>
      </c>
      <c r="M109" s="11">
        <v>41150</v>
      </c>
      <c r="N109" s="12">
        <v>0.5625</v>
      </c>
      <c r="O109" s="12">
        <v>0.7222222222222222</v>
      </c>
      <c r="P109" s="13">
        <v>230</v>
      </c>
      <c r="Q109" s="14">
        <v>413896.469123</v>
      </c>
      <c r="R109" s="14">
        <v>9640284.45802</v>
      </c>
      <c r="S109" s="14">
        <v>409174.250485</v>
      </c>
      <c r="T109" s="14">
        <v>9641927.82377</v>
      </c>
      <c r="U109" s="8" t="s">
        <v>21</v>
      </c>
      <c r="V109" s="8">
        <v>5000</v>
      </c>
      <c r="W109" s="15">
        <v>0</v>
      </c>
      <c r="X109" s="9">
        <v>30.9</v>
      </c>
      <c r="Y109" s="9">
        <v>33.8</v>
      </c>
      <c r="Z109" s="9"/>
      <c r="AA109" s="9"/>
      <c r="AB109" s="9"/>
      <c r="AC109" s="9"/>
      <c r="AD109" s="9"/>
      <c r="AE109" s="9"/>
      <c r="AF109" s="8"/>
      <c r="AG109" s="3" t="s">
        <v>157</v>
      </c>
    </row>
    <row r="110" spans="1:33" ht="38.25">
      <c r="A110" s="8" t="s">
        <v>167</v>
      </c>
      <c r="B110" s="9">
        <v>2</v>
      </c>
      <c r="C110" s="8" t="s">
        <v>22</v>
      </c>
      <c r="D110" s="10" t="s">
        <v>24</v>
      </c>
      <c r="E110" s="10" t="s">
        <v>25</v>
      </c>
      <c r="F110" s="10" t="s">
        <v>122</v>
      </c>
      <c r="G110" s="9">
        <v>7</v>
      </c>
      <c r="H110" s="9">
        <v>1</v>
      </c>
      <c r="I110" s="9"/>
      <c r="J110" s="10" t="s">
        <v>23</v>
      </c>
      <c r="K110" s="10"/>
      <c r="L110" s="11">
        <v>41151</v>
      </c>
      <c r="M110" s="11">
        <v>41151</v>
      </c>
      <c r="N110" s="12">
        <v>0.2708333333333333</v>
      </c>
      <c r="O110" s="12">
        <v>0.40625</v>
      </c>
      <c r="P110" s="13">
        <v>195</v>
      </c>
      <c r="Q110" s="14">
        <v>413896.469123</v>
      </c>
      <c r="R110" s="14">
        <v>9640284.45802</v>
      </c>
      <c r="S110" s="14">
        <v>409174.250485</v>
      </c>
      <c r="T110" s="14">
        <v>9641927.82377</v>
      </c>
      <c r="U110" s="8" t="s">
        <v>21</v>
      </c>
      <c r="V110" s="8">
        <v>5000</v>
      </c>
      <c r="W110" s="15">
        <v>0</v>
      </c>
      <c r="X110" s="9">
        <v>24.3</v>
      </c>
      <c r="Y110" s="9">
        <v>29.9</v>
      </c>
      <c r="Z110" s="9"/>
      <c r="AA110" s="9"/>
      <c r="AB110" s="9"/>
      <c r="AC110" s="9"/>
      <c r="AD110" s="9"/>
      <c r="AE110" s="9"/>
      <c r="AF110" s="8"/>
      <c r="AG110" s="3" t="s">
        <v>157</v>
      </c>
    </row>
    <row r="111" spans="1:33" ht="38.25">
      <c r="A111" s="8" t="s">
        <v>168</v>
      </c>
      <c r="B111" s="9">
        <v>2</v>
      </c>
      <c r="C111" s="8" t="s">
        <v>22</v>
      </c>
      <c r="D111" s="10" t="s">
        <v>24</v>
      </c>
      <c r="E111" s="10" t="s">
        <v>25</v>
      </c>
      <c r="F111" s="10" t="s">
        <v>122</v>
      </c>
      <c r="G111" s="9">
        <v>7</v>
      </c>
      <c r="H111" s="9">
        <v>2</v>
      </c>
      <c r="I111" s="9"/>
      <c r="J111" s="10" t="s">
        <v>23</v>
      </c>
      <c r="K111" s="10"/>
      <c r="L111" s="11">
        <v>41151</v>
      </c>
      <c r="M111" s="11">
        <v>41151</v>
      </c>
      <c r="N111" s="12">
        <v>0.5625</v>
      </c>
      <c r="O111" s="12">
        <v>0.7222222222222222</v>
      </c>
      <c r="P111" s="13">
        <v>230</v>
      </c>
      <c r="Q111" s="14">
        <v>413568.715158</v>
      </c>
      <c r="R111" s="14">
        <v>9639339.69506</v>
      </c>
      <c r="S111" s="14">
        <v>408846.496395</v>
      </c>
      <c r="T111" s="14">
        <v>9640983.0603</v>
      </c>
      <c r="U111" s="8" t="s">
        <v>21</v>
      </c>
      <c r="V111" s="8">
        <v>5000</v>
      </c>
      <c r="W111" s="15">
        <v>0</v>
      </c>
      <c r="X111" s="9">
        <v>33.3</v>
      </c>
      <c r="Y111" s="9">
        <v>32.4</v>
      </c>
      <c r="Z111" s="9"/>
      <c r="AA111" s="9"/>
      <c r="AB111" s="9"/>
      <c r="AC111" s="9"/>
      <c r="AD111" s="9"/>
      <c r="AE111" s="9"/>
      <c r="AF111" s="8"/>
      <c r="AG111" s="3" t="s">
        <v>157</v>
      </c>
    </row>
    <row r="112" spans="1:33" ht="25.5">
      <c r="A112" s="8" t="s">
        <v>175</v>
      </c>
      <c r="B112" s="9">
        <v>2</v>
      </c>
      <c r="C112" s="8" t="s">
        <v>22</v>
      </c>
      <c r="D112" s="10" t="s">
        <v>24</v>
      </c>
      <c r="E112" s="10" t="s">
        <v>25</v>
      </c>
      <c r="F112" s="10" t="s">
        <v>122</v>
      </c>
      <c r="G112" s="9">
        <v>1</v>
      </c>
      <c r="H112" s="9">
        <v>1</v>
      </c>
      <c r="I112" s="9"/>
      <c r="J112" s="10" t="s">
        <v>188</v>
      </c>
      <c r="K112" s="10"/>
      <c r="L112" s="11">
        <v>41219</v>
      </c>
      <c r="M112" s="11">
        <v>41219</v>
      </c>
      <c r="N112" s="12">
        <v>0.2708333333333333</v>
      </c>
      <c r="O112" s="12">
        <v>0.4166666666666667</v>
      </c>
      <c r="P112" s="13">
        <f>2*60+42</f>
        <v>162</v>
      </c>
      <c r="Q112" s="14">
        <v>332021</v>
      </c>
      <c r="R112" s="14">
        <v>9592088</v>
      </c>
      <c r="S112" s="14">
        <v>332160</v>
      </c>
      <c r="T112" s="14">
        <v>9591500</v>
      </c>
      <c r="U112" s="8" t="s">
        <v>21</v>
      </c>
      <c r="V112" s="8">
        <v>3300</v>
      </c>
      <c r="W112" s="15">
        <v>0</v>
      </c>
      <c r="X112" s="9">
        <v>25</v>
      </c>
      <c r="Y112" s="9">
        <v>32</v>
      </c>
      <c r="Z112" s="17">
        <v>0.72</v>
      </c>
      <c r="AA112" s="17">
        <v>0.58</v>
      </c>
      <c r="AB112" s="9">
        <v>23.4</v>
      </c>
      <c r="AC112" s="9">
        <v>32</v>
      </c>
      <c r="AD112" s="26">
        <v>0.72</v>
      </c>
      <c r="AE112" s="26">
        <v>0.58</v>
      </c>
      <c r="AF112" s="18" t="s">
        <v>27</v>
      </c>
      <c r="AG112" s="3" t="s">
        <v>169</v>
      </c>
    </row>
    <row r="113" spans="1:33" ht="25.5">
      <c r="A113" s="8" t="s">
        <v>176</v>
      </c>
      <c r="B113" s="9">
        <v>2</v>
      </c>
      <c r="C113" s="8" t="s">
        <v>22</v>
      </c>
      <c r="D113" s="10" t="s">
        <v>24</v>
      </c>
      <c r="E113" s="10" t="s">
        <v>25</v>
      </c>
      <c r="F113" s="10" t="s">
        <v>122</v>
      </c>
      <c r="G113" s="9">
        <v>1</v>
      </c>
      <c r="H113" s="9">
        <v>2</v>
      </c>
      <c r="I113" s="9"/>
      <c r="J113" s="10" t="s">
        <v>188</v>
      </c>
      <c r="K113" s="10"/>
      <c r="L113" s="11">
        <v>41219</v>
      </c>
      <c r="M113" s="11">
        <v>41219</v>
      </c>
      <c r="N113" s="12"/>
      <c r="O113" s="12"/>
      <c r="P113" s="13"/>
      <c r="Q113" s="14"/>
      <c r="R113" s="14"/>
      <c r="S113" s="14"/>
      <c r="T113" s="14"/>
      <c r="U113" s="8"/>
      <c r="V113" s="8">
        <v>0</v>
      </c>
      <c r="W113" s="15"/>
      <c r="X113" s="9"/>
      <c r="Y113" s="9"/>
      <c r="Z113" s="17"/>
      <c r="AA113" s="17"/>
      <c r="AB113" s="9"/>
      <c r="AC113" s="9"/>
      <c r="AD113" s="27"/>
      <c r="AE113" s="27"/>
      <c r="AF113" s="8" t="s">
        <v>190</v>
      </c>
      <c r="AG113" s="3" t="s">
        <v>170</v>
      </c>
    </row>
    <row r="114" spans="1:33" ht="25.5">
      <c r="A114" s="8" t="s">
        <v>177</v>
      </c>
      <c r="B114" s="9">
        <v>2</v>
      </c>
      <c r="C114" s="8" t="s">
        <v>22</v>
      </c>
      <c r="D114" s="10" t="s">
        <v>24</v>
      </c>
      <c r="E114" s="10" t="s">
        <v>25</v>
      </c>
      <c r="F114" s="10" t="s">
        <v>122</v>
      </c>
      <c r="G114" s="9">
        <v>1</v>
      </c>
      <c r="H114" s="9">
        <v>1</v>
      </c>
      <c r="I114" s="9"/>
      <c r="J114" s="10" t="s">
        <v>188</v>
      </c>
      <c r="K114" s="10"/>
      <c r="L114" s="11">
        <v>41220</v>
      </c>
      <c r="M114" s="11">
        <v>41220</v>
      </c>
      <c r="N114" s="12">
        <v>0.5625</v>
      </c>
      <c r="O114" s="12">
        <v>0.75</v>
      </c>
      <c r="P114" s="13">
        <f>4*60+23</f>
        <v>263</v>
      </c>
      <c r="Q114" s="14">
        <v>332021</v>
      </c>
      <c r="R114" s="14">
        <v>9592088</v>
      </c>
      <c r="S114" s="14">
        <v>330839</v>
      </c>
      <c r="T114" s="14">
        <v>9596400</v>
      </c>
      <c r="U114" s="8" t="s">
        <v>21</v>
      </c>
      <c r="V114" s="8">
        <v>5000</v>
      </c>
      <c r="W114" s="15">
        <v>0</v>
      </c>
      <c r="X114" s="9">
        <v>35.3</v>
      </c>
      <c r="Y114" s="9">
        <v>28.2</v>
      </c>
      <c r="Z114" s="17">
        <v>0.42</v>
      </c>
      <c r="AA114" s="17">
        <v>0.8</v>
      </c>
      <c r="AB114" s="9">
        <v>27.6</v>
      </c>
      <c r="AC114" s="9">
        <v>38.5</v>
      </c>
      <c r="AD114" s="26">
        <v>0.42</v>
      </c>
      <c r="AE114" s="26">
        <v>0.8</v>
      </c>
      <c r="AF114" s="8"/>
      <c r="AG114" s="3" t="s">
        <v>171</v>
      </c>
    </row>
    <row r="115" spans="1:33" ht="25.5">
      <c r="A115" s="8" t="s">
        <v>178</v>
      </c>
      <c r="B115" s="9">
        <v>2</v>
      </c>
      <c r="C115" s="8" t="s">
        <v>22</v>
      </c>
      <c r="D115" s="10" t="s">
        <v>24</v>
      </c>
      <c r="E115" s="10" t="s">
        <v>25</v>
      </c>
      <c r="F115" s="10" t="s">
        <v>122</v>
      </c>
      <c r="G115" s="9">
        <v>1</v>
      </c>
      <c r="H115" s="9">
        <v>2</v>
      </c>
      <c r="I115" s="9"/>
      <c r="J115" s="10" t="s">
        <v>188</v>
      </c>
      <c r="K115" s="10"/>
      <c r="L115" s="11">
        <v>41220</v>
      </c>
      <c r="M115" s="11">
        <v>41220</v>
      </c>
      <c r="N115" s="12"/>
      <c r="O115" s="12"/>
      <c r="P115" s="13"/>
      <c r="Q115" s="14"/>
      <c r="R115" s="14"/>
      <c r="S115" s="14"/>
      <c r="T115" s="14"/>
      <c r="U115" s="8"/>
      <c r="V115" s="8">
        <v>0</v>
      </c>
      <c r="W115" s="15"/>
      <c r="X115" s="9"/>
      <c r="Y115" s="9"/>
      <c r="Z115" s="17"/>
      <c r="AA115" s="17"/>
      <c r="AB115" s="9"/>
      <c r="AC115" s="9"/>
      <c r="AD115" s="27"/>
      <c r="AE115" s="27"/>
      <c r="AF115" s="8" t="s">
        <v>190</v>
      </c>
      <c r="AG115" s="3" t="s">
        <v>170</v>
      </c>
    </row>
    <row r="116" spans="1:33" ht="25.5">
      <c r="A116" s="8" t="s">
        <v>179</v>
      </c>
      <c r="B116" s="9">
        <v>2</v>
      </c>
      <c r="C116" s="8" t="s">
        <v>22</v>
      </c>
      <c r="D116" s="10" t="s">
        <v>24</v>
      </c>
      <c r="E116" s="10" t="s">
        <v>25</v>
      </c>
      <c r="F116" s="10" t="s">
        <v>122</v>
      </c>
      <c r="G116" s="9">
        <v>1</v>
      </c>
      <c r="H116" s="9">
        <v>1</v>
      </c>
      <c r="I116" s="9"/>
      <c r="J116" s="10" t="s">
        <v>188</v>
      </c>
      <c r="K116" s="10"/>
      <c r="L116" s="11">
        <v>41221</v>
      </c>
      <c r="M116" s="11">
        <v>41221</v>
      </c>
      <c r="N116" s="12">
        <v>0.2604166666666667</v>
      </c>
      <c r="O116" s="12">
        <v>0.4444444444444444</v>
      </c>
      <c r="P116" s="13">
        <f>4*60+17</f>
        <v>257</v>
      </c>
      <c r="Q116" s="14">
        <v>332021</v>
      </c>
      <c r="R116" s="14">
        <v>9592088</v>
      </c>
      <c r="S116" s="14">
        <v>330839</v>
      </c>
      <c r="T116" s="14">
        <v>9596400</v>
      </c>
      <c r="U116" s="8" t="s">
        <v>21</v>
      </c>
      <c r="V116" s="8">
        <v>5000</v>
      </c>
      <c r="W116" s="15">
        <v>0</v>
      </c>
      <c r="X116" s="9">
        <v>24.6</v>
      </c>
      <c r="Y116" s="9">
        <v>28.1</v>
      </c>
      <c r="Z116" s="17">
        <v>0.86</v>
      </c>
      <c r="AA116" s="17">
        <v>0.74</v>
      </c>
      <c r="AB116" s="9">
        <v>24.2</v>
      </c>
      <c r="AC116" s="9">
        <v>28.2</v>
      </c>
      <c r="AD116" s="26">
        <v>0.86</v>
      </c>
      <c r="AE116" s="26">
        <v>0.74</v>
      </c>
      <c r="AF116" s="8"/>
      <c r="AG116" s="3" t="s">
        <v>172</v>
      </c>
    </row>
    <row r="117" spans="1:33" ht="25.5">
      <c r="A117" s="8" t="s">
        <v>180</v>
      </c>
      <c r="B117" s="9">
        <v>2</v>
      </c>
      <c r="C117" s="8" t="s">
        <v>22</v>
      </c>
      <c r="D117" s="10" t="s">
        <v>24</v>
      </c>
      <c r="E117" s="10" t="s">
        <v>25</v>
      </c>
      <c r="F117" s="10" t="s">
        <v>122</v>
      </c>
      <c r="G117" s="9">
        <v>1</v>
      </c>
      <c r="H117" s="9">
        <v>2</v>
      </c>
      <c r="I117" s="9"/>
      <c r="J117" s="10" t="s">
        <v>188</v>
      </c>
      <c r="K117" s="10"/>
      <c r="L117" s="11">
        <v>41221</v>
      </c>
      <c r="M117" s="11">
        <v>41221</v>
      </c>
      <c r="N117" s="12"/>
      <c r="O117" s="12"/>
      <c r="P117" s="13"/>
      <c r="Q117" s="14"/>
      <c r="R117" s="14"/>
      <c r="S117" s="14"/>
      <c r="T117" s="14"/>
      <c r="U117" s="8"/>
      <c r="V117" s="8">
        <v>0</v>
      </c>
      <c r="W117" s="15"/>
      <c r="X117" s="9"/>
      <c r="Y117" s="9"/>
      <c r="Z117" s="17"/>
      <c r="AA117" s="17"/>
      <c r="AB117" s="9"/>
      <c r="AC117" s="9"/>
      <c r="AD117" s="27"/>
      <c r="AE117" s="27"/>
      <c r="AF117" s="8" t="s">
        <v>190</v>
      </c>
      <c r="AG117" s="3" t="s">
        <v>170</v>
      </c>
    </row>
    <row r="118" spans="1:33" ht="25.5">
      <c r="A118" s="8" t="s">
        <v>181</v>
      </c>
      <c r="B118" s="9">
        <v>2</v>
      </c>
      <c r="C118" s="8" t="s">
        <v>22</v>
      </c>
      <c r="D118" s="10" t="s">
        <v>24</v>
      </c>
      <c r="E118" s="10" t="s">
        <v>25</v>
      </c>
      <c r="F118" s="10" t="s">
        <v>122</v>
      </c>
      <c r="G118" s="9">
        <v>1</v>
      </c>
      <c r="H118" s="9">
        <v>1</v>
      </c>
      <c r="I118" s="9"/>
      <c r="J118" s="10" t="s">
        <v>188</v>
      </c>
      <c r="K118" s="10"/>
      <c r="L118" s="11">
        <v>41222</v>
      </c>
      <c r="M118" s="11">
        <v>41222</v>
      </c>
      <c r="N118" s="12">
        <v>0.5625</v>
      </c>
      <c r="O118" s="12">
        <v>0.748611111111111</v>
      </c>
      <c r="P118" s="13">
        <v>262</v>
      </c>
      <c r="Q118" s="14">
        <v>332021</v>
      </c>
      <c r="R118" s="14">
        <v>9592088</v>
      </c>
      <c r="S118" s="14">
        <v>330839</v>
      </c>
      <c r="T118" s="14">
        <v>9596400</v>
      </c>
      <c r="U118" s="8" t="s">
        <v>21</v>
      </c>
      <c r="V118" s="8">
        <v>5000</v>
      </c>
      <c r="W118" s="15">
        <v>0</v>
      </c>
      <c r="X118" s="9">
        <v>35.1</v>
      </c>
      <c r="Y118" s="9">
        <v>28.2</v>
      </c>
      <c r="Z118" s="17">
        <v>0.39</v>
      </c>
      <c r="AA118" s="17">
        <v>0.7</v>
      </c>
      <c r="AB118" s="9">
        <v>27.3</v>
      </c>
      <c r="AC118" s="9">
        <v>37.7</v>
      </c>
      <c r="AD118" s="26">
        <v>0.39</v>
      </c>
      <c r="AE118" s="26">
        <v>0.7</v>
      </c>
      <c r="AF118" s="8"/>
      <c r="AG118" s="3" t="s">
        <v>173</v>
      </c>
    </row>
    <row r="119" spans="1:33" ht="25.5">
      <c r="A119" s="8" t="s">
        <v>182</v>
      </c>
      <c r="B119" s="9">
        <v>2</v>
      </c>
      <c r="C119" s="8" t="s">
        <v>22</v>
      </c>
      <c r="D119" s="10" t="s">
        <v>24</v>
      </c>
      <c r="E119" s="10" t="s">
        <v>25</v>
      </c>
      <c r="F119" s="10" t="s">
        <v>122</v>
      </c>
      <c r="G119" s="9">
        <v>1</v>
      </c>
      <c r="H119" s="9">
        <v>2</v>
      </c>
      <c r="I119" s="9"/>
      <c r="J119" s="10" t="s">
        <v>188</v>
      </c>
      <c r="K119" s="10"/>
      <c r="L119" s="11">
        <v>41222</v>
      </c>
      <c r="M119" s="11">
        <v>41222</v>
      </c>
      <c r="N119" s="12"/>
      <c r="O119" s="12"/>
      <c r="P119" s="13"/>
      <c r="Q119" s="14"/>
      <c r="R119" s="14"/>
      <c r="S119" s="14"/>
      <c r="T119" s="14"/>
      <c r="U119" s="8"/>
      <c r="V119" s="8">
        <v>0</v>
      </c>
      <c r="W119" s="15"/>
      <c r="X119" s="9"/>
      <c r="Y119" s="9"/>
      <c r="Z119" s="17"/>
      <c r="AA119" s="17"/>
      <c r="AB119" s="9"/>
      <c r="AC119" s="9"/>
      <c r="AD119" s="27"/>
      <c r="AE119" s="27"/>
      <c r="AF119" s="8" t="s">
        <v>190</v>
      </c>
      <c r="AG119" s="3" t="s">
        <v>170</v>
      </c>
    </row>
    <row r="120" spans="1:33" ht="25.5">
      <c r="A120" s="8" t="s">
        <v>183</v>
      </c>
      <c r="B120" s="9">
        <v>2</v>
      </c>
      <c r="C120" s="8" t="s">
        <v>22</v>
      </c>
      <c r="D120" s="10" t="s">
        <v>24</v>
      </c>
      <c r="E120" s="10" t="s">
        <v>25</v>
      </c>
      <c r="F120" s="10" t="s">
        <v>122</v>
      </c>
      <c r="G120" s="9">
        <v>1</v>
      </c>
      <c r="H120" s="9">
        <v>1</v>
      </c>
      <c r="I120" s="9"/>
      <c r="J120" s="10" t="s">
        <v>188</v>
      </c>
      <c r="K120" s="10"/>
      <c r="L120" s="11">
        <v>41223</v>
      </c>
      <c r="M120" s="11">
        <v>41223</v>
      </c>
      <c r="N120" s="12">
        <v>0.25833333333333336</v>
      </c>
      <c r="O120" s="12">
        <v>0.4451388888888889</v>
      </c>
      <c r="P120" s="13">
        <v>262</v>
      </c>
      <c r="Q120" s="14">
        <v>332021</v>
      </c>
      <c r="R120" s="14">
        <v>9592088</v>
      </c>
      <c r="S120" s="14">
        <v>330839</v>
      </c>
      <c r="T120" s="14">
        <v>9596400</v>
      </c>
      <c r="U120" s="8" t="s">
        <v>21</v>
      </c>
      <c r="V120" s="8">
        <v>5000</v>
      </c>
      <c r="W120" s="15">
        <v>0</v>
      </c>
      <c r="X120" s="9">
        <v>24.1</v>
      </c>
      <c r="Y120" s="9">
        <v>28.8</v>
      </c>
      <c r="Z120" s="17">
        <v>0.76</v>
      </c>
      <c r="AA120" s="17">
        <v>0.65</v>
      </c>
      <c r="AB120" s="9">
        <v>23.5</v>
      </c>
      <c r="AC120" s="9">
        <v>28.8</v>
      </c>
      <c r="AD120" s="26">
        <v>0.76</v>
      </c>
      <c r="AE120" s="26">
        <v>0.65</v>
      </c>
      <c r="AF120" s="8"/>
      <c r="AG120" s="3" t="s">
        <v>174</v>
      </c>
    </row>
    <row r="121" spans="1:33" ht="25.5">
      <c r="A121" s="8" t="s">
        <v>184</v>
      </c>
      <c r="B121" s="9">
        <v>2</v>
      </c>
      <c r="C121" s="8" t="s">
        <v>22</v>
      </c>
      <c r="D121" s="10" t="s">
        <v>24</v>
      </c>
      <c r="E121" s="10" t="s">
        <v>25</v>
      </c>
      <c r="F121" s="10" t="s">
        <v>122</v>
      </c>
      <c r="G121" s="9">
        <v>1</v>
      </c>
      <c r="H121" s="9">
        <v>2</v>
      </c>
      <c r="I121" s="9"/>
      <c r="J121" s="10" t="s">
        <v>188</v>
      </c>
      <c r="K121" s="10"/>
      <c r="L121" s="11">
        <v>41223</v>
      </c>
      <c r="M121" s="11">
        <v>41223</v>
      </c>
      <c r="N121" s="12"/>
      <c r="O121" s="12"/>
      <c r="P121" s="13"/>
      <c r="Q121" s="14"/>
      <c r="R121" s="14"/>
      <c r="S121" s="14"/>
      <c r="T121" s="14"/>
      <c r="U121" s="8"/>
      <c r="V121" s="8">
        <v>0</v>
      </c>
      <c r="W121" s="15"/>
      <c r="X121" s="9"/>
      <c r="Y121" s="9"/>
      <c r="Z121" s="17"/>
      <c r="AA121" s="17"/>
      <c r="AB121" s="9"/>
      <c r="AC121" s="9"/>
      <c r="AD121" s="27"/>
      <c r="AE121" s="27"/>
      <c r="AF121" s="8" t="s">
        <v>190</v>
      </c>
      <c r="AG121" s="3" t="s">
        <v>170</v>
      </c>
    </row>
    <row r="122" spans="1:32" ht="25.5">
      <c r="A122" s="8" t="s">
        <v>187</v>
      </c>
      <c r="B122" s="9">
        <v>2</v>
      </c>
      <c r="C122" s="8" t="s">
        <v>22</v>
      </c>
      <c r="D122" s="10" t="s">
        <v>185</v>
      </c>
      <c r="E122" s="10" t="s">
        <v>186</v>
      </c>
      <c r="F122" s="10"/>
      <c r="G122" s="9"/>
      <c r="H122" s="9"/>
      <c r="I122" s="9"/>
      <c r="J122" s="10"/>
      <c r="K122" s="10"/>
      <c r="L122" s="11"/>
      <c r="M122" s="11"/>
      <c r="N122" s="12"/>
      <c r="O122" s="12"/>
      <c r="P122" s="13"/>
      <c r="Q122" s="14"/>
      <c r="R122" s="14"/>
      <c r="S122" s="14"/>
      <c r="T122" s="14"/>
      <c r="U122" s="8"/>
      <c r="V122" s="8"/>
      <c r="W122" s="15"/>
      <c r="X122" s="9"/>
      <c r="Y122" s="9"/>
      <c r="Z122" s="17"/>
      <c r="AA122" s="17"/>
      <c r="AB122" s="9"/>
      <c r="AC122" s="9"/>
      <c r="AD122" s="9"/>
      <c r="AE122" s="9"/>
      <c r="AF122" s="8"/>
    </row>
    <row r="123" spans="1:32" ht="25.5">
      <c r="A123" s="28" t="s">
        <v>213</v>
      </c>
      <c r="B123" s="1">
        <v>3</v>
      </c>
      <c r="C123" s="8" t="s">
        <v>22</v>
      </c>
      <c r="D123" s="10" t="s">
        <v>24</v>
      </c>
      <c r="E123" s="10" t="s">
        <v>25</v>
      </c>
      <c r="F123" s="10" t="s">
        <v>122</v>
      </c>
      <c r="G123" s="1">
        <v>5</v>
      </c>
      <c r="H123" s="1">
        <v>1</v>
      </c>
      <c r="J123" s="19" t="s">
        <v>26</v>
      </c>
      <c r="L123" s="20">
        <v>41429</v>
      </c>
      <c r="M123" s="20">
        <v>41429</v>
      </c>
      <c r="N123" s="21">
        <v>0.3229166666666667</v>
      </c>
      <c r="O123" s="21">
        <v>0.45</v>
      </c>
      <c r="P123" s="1">
        <v>183</v>
      </c>
      <c r="Q123" s="1">
        <v>401790</v>
      </c>
      <c r="R123" s="1">
        <v>9610079</v>
      </c>
      <c r="S123" s="24">
        <v>401636</v>
      </c>
      <c r="T123" s="24">
        <v>9615103</v>
      </c>
      <c r="U123" s="1" t="s">
        <v>21</v>
      </c>
      <c r="V123" s="1">
        <v>4500</v>
      </c>
      <c r="AF123" s="1" t="s">
        <v>206</v>
      </c>
    </row>
    <row r="124" spans="1:33" ht="25.5">
      <c r="A124" s="28" t="s">
        <v>214</v>
      </c>
      <c r="B124" s="1">
        <v>3</v>
      </c>
      <c r="C124" s="8" t="s">
        <v>22</v>
      </c>
      <c r="D124" s="10" t="s">
        <v>24</v>
      </c>
      <c r="E124" s="10" t="s">
        <v>25</v>
      </c>
      <c r="F124" s="10" t="s">
        <v>122</v>
      </c>
      <c r="G124" s="1">
        <v>5</v>
      </c>
      <c r="H124" s="1">
        <v>2</v>
      </c>
      <c r="J124" s="19" t="s">
        <v>26</v>
      </c>
      <c r="L124" s="20">
        <v>41429</v>
      </c>
      <c r="M124" s="20">
        <v>41429</v>
      </c>
      <c r="N124" s="21">
        <v>0.5416666666666666</v>
      </c>
      <c r="O124" s="21">
        <v>0.6986111111111111</v>
      </c>
      <c r="P124" s="1">
        <v>226</v>
      </c>
      <c r="Q124" s="14">
        <v>400749</v>
      </c>
      <c r="R124" s="14">
        <v>9612268</v>
      </c>
      <c r="S124" s="14">
        <v>400857</v>
      </c>
      <c r="T124" s="14">
        <v>9610086</v>
      </c>
      <c r="U124" s="8" t="s">
        <v>21</v>
      </c>
      <c r="V124" s="1">
        <v>5000</v>
      </c>
      <c r="AF124" s="1" t="s">
        <v>204</v>
      </c>
      <c r="AG124" s="3" t="s">
        <v>205</v>
      </c>
    </row>
    <row r="125" spans="1:32" ht="25.5">
      <c r="A125" s="28" t="s">
        <v>215</v>
      </c>
      <c r="B125" s="1">
        <v>3</v>
      </c>
      <c r="C125" s="8" t="s">
        <v>22</v>
      </c>
      <c r="D125" s="10" t="s">
        <v>24</v>
      </c>
      <c r="E125" s="10" t="s">
        <v>25</v>
      </c>
      <c r="F125" s="10" t="s">
        <v>122</v>
      </c>
      <c r="G125" s="1">
        <v>5</v>
      </c>
      <c r="H125" s="1">
        <v>1</v>
      </c>
      <c r="J125" s="19" t="s">
        <v>26</v>
      </c>
      <c r="L125" s="20">
        <v>41459</v>
      </c>
      <c r="M125" s="20">
        <v>41459</v>
      </c>
      <c r="N125" s="21">
        <v>0.3423611111111111</v>
      </c>
      <c r="O125" s="21">
        <v>0.42569444444444443</v>
      </c>
      <c r="P125" s="1">
        <v>120</v>
      </c>
      <c r="Q125" s="1">
        <v>401790</v>
      </c>
      <c r="R125" s="1">
        <v>9610079</v>
      </c>
      <c r="S125" s="24">
        <v>401636</v>
      </c>
      <c r="T125" s="24">
        <v>9615103</v>
      </c>
      <c r="U125" s="1" t="s">
        <v>21</v>
      </c>
      <c r="V125" s="1">
        <v>4500</v>
      </c>
      <c r="AF125" s="1" t="s">
        <v>206</v>
      </c>
    </row>
    <row r="126" spans="1:32" ht="25.5">
      <c r="A126" s="28" t="s">
        <v>216</v>
      </c>
      <c r="B126" s="1">
        <v>3</v>
      </c>
      <c r="C126" s="8" t="s">
        <v>22</v>
      </c>
      <c r="D126" s="10" t="s">
        <v>24</v>
      </c>
      <c r="E126" s="10" t="s">
        <v>25</v>
      </c>
      <c r="F126" s="10" t="s">
        <v>122</v>
      </c>
      <c r="G126" s="1">
        <v>5</v>
      </c>
      <c r="H126" s="1">
        <v>1</v>
      </c>
      <c r="J126" s="19" t="s">
        <v>26</v>
      </c>
      <c r="L126" s="20">
        <v>41459</v>
      </c>
      <c r="M126" s="20">
        <v>41459</v>
      </c>
      <c r="N126" s="21">
        <v>0.5416666666666666</v>
      </c>
      <c r="O126" s="21">
        <v>0.6944444444444445</v>
      </c>
      <c r="P126" s="1">
        <v>220</v>
      </c>
      <c r="Q126" s="1">
        <v>401790</v>
      </c>
      <c r="R126" s="1">
        <v>9610079</v>
      </c>
      <c r="S126" s="24">
        <v>401636</v>
      </c>
      <c r="T126" s="24">
        <v>9615103</v>
      </c>
      <c r="U126" s="1" t="s">
        <v>21</v>
      </c>
      <c r="V126" s="1">
        <v>4500</v>
      </c>
      <c r="AF126" s="1" t="s">
        <v>206</v>
      </c>
    </row>
    <row r="127" spans="1:33" ht="25.5">
      <c r="A127" s="28" t="s">
        <v>217</v>
      </c>
      <c r="B127" s="1">
        <v>3</v>
      </c>
      <c r="C127" s="8" t="s">
        <v>22</v>
      </c>
      <c r="D127" s="10" t="s">
        <v>24</v>
      </c>
      <c r="E127" s="10" t="s">
        <v>25</v>
      </c>
      <c r="F127" s="10" t="s">
        <v>122</v>
      </c>
      <c r="G127" s="1">
        <v>5</v>
      </c>
      <c r="H127" s="1">
        <v>1</v>
      </c>
      <c r="J127" s="19" t="s">
        <v>26</v>
      </c>
      <c r="L127" s="20">
        <v>41490</v>
      </c>
      <c r="M127" s="20">
        <v>41490</v>
      </c>
      <c r="N127" s="21">
        <v>0.4166666666666667</v>
      </c>
      <c r="O127" s="21">
        <v>0.46875</v>
      </c>
      <c r="P127" s="1">
        <v>75</v>
      </c>
      <c r="Q127" s="1">
        <v>401790</v>
      </c>
      <c r="R127" s="1">
        <v>9610079</v>
      </c>
      <c r="S127" s="24">
        <v>401636</v>
      </c>
      <c r="T127" s="24">
        <v>9615103</v>
      </c>
      <c r="U127" s="1" t="s">
        <v>21</v>
      </c>
      <c r="V127" s="1">
        <v>4500</v>
      </c>
      <c r="AF127" s="1" t="s">
        <v>206</v>
      </c>
      <c r="AG127" s="3" t="s">
        <v>207</v>
      </c>
    </row>
    <row r="128" spans="1:32" ht="25.5">
      <c r="A128" s="28" t="s">
        <v>218</v>
      </c>
      <c r="B128" s="1">
        <v>3</v>
      </c>
      <c r="C128" s="8" t="s">
        <v>22</v>
      </c>
      <c r="D128" s="10" t="s">
        <v>24</v>
      </c>
      <c r="E128" s="10" t="s">
        <v>25</v>
      </c>
      <c r="F128" s="10" t="s">
        <v>122</v>
      </c>
      <c r="G128" s="1">
        <v>5</v>
      </c>
      <c r="H128" s="1">
        <v>1</v>
      </c>
      <c r="J128" s="19" t="s">
        <v>26</v>
      </c>
      <c r="L128" s="20">
        <v>41521</v>
      </c>
      <c r="M128" s="20">
        <v>41521</v>
      </c>
      <c r="N128" s="21">
        <v>0.3194444444444445</v>
      </c>
      <c r="O128" s="21">
        <v>0.44097222222222227</v>
      </c>
      <c r="P128" s="1">
        <v>215</v>
      </c>
      <c r="Q128" s="1">
        <v>401790</v>
      </c>
      <c r="R128" s="1">
        <v>9610079</v>
      </c>
      <c r="S128" s="24">
        <v>401636</v>
      </c>
      <c r="T128" s="24">
        <v>9615103</v>
      </c>
      <c r="U128" s="1" t="s">
        <v>21</v>
      </c>
      <c r="V128" s="1">
        <v>1500</v>
      </c>
      <c r="AF128" s="1" t="s">
        <v>206</v>
      </c>
    </row>
    <row r="129" spans="1:32" ht="25.5">
      <c r="A129" s="28" t="s">
        <v>218</v>
      </c>
      <c r="B129" s="1">
        <v>3</v>
      </c>
      <c r="C129" s="8" t="s">
        <v>22</v>
      </c>
      <c r="D129" s="10" t="s">
        <v>24</v>
      </c>
      <c r="E129" s="10" t="s">
        <v>25</v>
      </c>
      <c r="F129" s="10" t="s">
        <v>122</v>
      </c>
      <c r="G129" s="1">
        <v>5</v>
      </c>
      <c r="H129" s="1">
        <v>1</v>
      </c>
      <c r="J129" s="19" t="s">
        <v>26</v>
      </c>
      <c r="L129" s="20">
        <v>41521</v>
      </c>
      <c r="M129" s="20">
        <v>41521</v>
      </c>
      <c r="N129" s="21">
        <v>0.5625</v>
      </c>
      <c r="O129" s="21">
        <v>0.6944444444444445</v>
      </c>
      <c r="P129" s="1">
        <v>190</v>
      </c>
      <c r="Q129" s="1">
        <v>401790</v>
      </c>
      <c r="R129" s="1">
        <v>9610079</v>
      </c>
      <c r="S129" s="24">
        <v>401636</v>
      </c>
      <c r="T129" s="24">
        <v>9615103</v>
      </c>
      <c r="U129" s="1" t="s">
        <v>21</v>
      </c>
      <c r="V129" s="1">
        <v>4500</v>
      </c>
      <c r="AF129" s="1" t="s">
        <v>206</v>
      </c>
    </row>
    <row r="130" spans="1:32" ht="25.5">
      <c r="A130" s="28" t="s">
        <v>219</v>
      </c>
      <c r="B130" s="1">
        <v>3</v>
      </c>
      <c r="C130" s="8" t="s">
        <v>22</v>
      </c>
      <c r="D130" s="10" t="s">
        <v>24</v>
      </c>
      <c r="E130" s="10" t="s">
        <v>25</v>
      </c>
      <c r="F130" s="10" t="s">
        <v>122</v>
      </c>
      <c r="G130" s="1">
        <v>5</v>
      </c>
      <c r="H130" s="1">
        <v>1</v>
      </c>
      <c r="J130" s="19" t="s">
        <v>26</v>
      </c>
      <c r="L130" s="20">
        <v>41551</v>
      </c>
      <c r="M130" s="20">
        <v>41551</v>
      </c>
      <c r="N130" s="21">
        <v>0.3194444444444445</v>
      </c>
      <c r="O130" s="21">
        <v>0.4166666666666667</v>
      </c>
      <c r="P130" s="1">
        <v>180</v>
      </c>
      <c r="Q130" s="1">
        <v>401790</v>
      </c>
      <c r="R130" s="1">
        <v>9610079</v>
      </c>
      <c r="S130" s="24">
        <v>401636</v>
      </c>
      <c r="T130" s="24">
        <v>9615103</v>
      </c>
      <c r="U130" s="1" t="s">
        <v>21</v>
      </c>
      <c r="V130" s="1">
        <v>4500</v>
      </c>
      <c r="AF130" s="1" t="s">
        <v>206</v>
      </c>
    </row>
    <row r="131" spans="1:32" ht="25.5">
      <c r="A131" s="28" t="s">
        <v>220</v>
      </c>
      <c r="B131" s="1">
        <v>3</v>
      </c>
      <c r="C131" s="8" t="s">
        <v>22</v>
      </c>
      <c r="D131" s="10" t="s">
        <v>24</v>
      </c>
      <c r="E131" s="10" t="s">
        <v>25</v>
      </c>
      <c r="F131" s="10" t="s">
        <v>122</v>
      </c>
      <c r="G131" s="1">
        <v>5</v>
      </c>
      <c r="H131" s="1">
        <v>1</v>
      </c>
      <c r="J131" s="19" t="s">
        <v>26</v>
      </c>
      <c r="L131" s="20">
        <v>41551</v>
      </c>
      <c r="M131" s="20">
        <v>41551</v>
      </c>
      <c r="N131" s="21">
        <v>0.5416666666666666</v>
      </c>
      <c r="O131" s="21">
        <v>0.6458333333333334</v>
      </c>
      <c r="P131" s="1">
        <v>150</v>
      </c>
      <c r="Q131" s="1">
        <v>401790</v>
      </c>
      <c r="R131" s="1">
        <v>9610079</v>
      </c>
      <c r="S131" s="24">
        <v>401636</v>
      </c>
      <c r="T131" s="24">
        <v>9615103</v>
      </c>
      <c r="U131" s="1" t="s">
        <v>21</v>
      </c>
      <c r="V131" s="1">
        <v>4500</v>
      </c>
      <c r="AF131" s="1" t="s">
        <v>206</v>
      </c>
    </row>
    <row r="132" spans="1:32" ht="14.25">
      <c r="A132" s="28" t="s">
        <v>221</v>
      </c>
      <c r="B132" s="1">
        <v>3</v>
      </c>
      <c r="C132" s="8" t="s">
        <v>22</v>
      </c>
      <c r="D132" s="10" t="s">
        <v>24</v>
      </c>
      <c r="E132" s="10" t="s">
        <v>25</v>
      </c>
      <c r="F132" s="10" t="s">
        <v>122</v>
      </c>
      <c r="G132" s="1">
        <v>6</v>
      </c>
      <c r="H132" s="1">
        <v>1</v>
      </c>
      <c r="J132" s="19" t="s">
        <v>29</v>
      </c>
      <c r="L132" s="20">
        <v>41612</v>
      </c>
      <c r="M132" s="20">
        <v>41612</v>
      </c>
      <c r="N132" s="21">
        <v>0.3125</v>
      </c>
      <c r="O132" s="21">
        <v>0.4673611111111111</v>
      </c>
      <c r="P132" s="1">
        <v>263</v>
      </c>
      <c r="Q132" s="14">
        <v>402107.312098</v>
      </c>
      <c r="R132" s="14">
        <v>9631454.08965</v>
      </c>
      <c r="S132" s="14">
        <v>403556.905153</v>
      </c>
      <c r="T132" s="14">
        <v>9631440.68067</v>
      </c>
      <c r="U132" s="8" t="s">
        <v>21</v>
      </c>
      <c r="V132" s="8">
        <v>3350</v>
      </c>
      <c r="AF132" s="8"/>
    </row>
    <row r="133" spans="1:32" ht="14.25">
      <c r="A133" s="28" t="s">
        <v>222</v>
      </c>
      <c r="B133" s="1">
        <v>3</v>
      </c>
      <c r="C133" s="8" t="s">
        <v>22</v>
      </c>
      <c r="D133" s="10" t="s">
        <v>24</v>
      </c>
      <c r="E133" s="10" t="s">
        <v>25</v>
      </c>
      <c r="F133" s="10" t="s">
        <v>122</v>
      </c>
      <c r="G133" s="1">
        <v>6</v>
      </c>
      <c r="H133" s="1">
        <v>1</v>
      </c>
      <c r="J133" s="19" t="s">
        <v>29</v>
      </c>
      <c r="L133" s="20">
        <v>41612</v>
      </c>
      <c r="M133" s="20">
        <v>41612</v>
      </c>
      <c r="N133" s="21">
        <v>0.5833333333333334</v>
      </c>
      <c r="O133" s="21">
        <v>0.6944444444444445</v>
      </c>
      <c r="P133" s="1">
        <v>160</v>
      </c>
      <c r="Q133" s="14">
        <v>402107.312098</v>
      </c>
      <c r="R133" s="14">
        <v>9631454.08965</v>
      </c>
      <c r="S133" s="14">
        <v>403556.905153</v>
      </c>
      <c r="T133" s="14">
        <v>9631440.68067</v>
      </c>
      <c r="U133" s="8" t="s">
        <v>21</v>
      </c>
      <c r="V133" s="8">
        <v>3350</v>
      </c>
      <c r="AF133" s="8"/>
    </row>
    <row r="134" spans="1:22" ht="14.25">
      <c r="A134" s="28" t="s">
        <v>223</v>
      </c>
      <c r="B134" s="1">
        <v>3</v>
      </c>
      <c r="C134" s="8" t="s">
        <v>22</v>
      </c>
      <c r="D134" s="10" t="s">
        <v>24</v>
      </c>
      <c r="E134" s="10" t="s">
        <v>25</v>
      </c>
      <c r="F134" s="10" t="s">
        <v>122</v>
      </c>
      <c r="G134" s="1">
        <v>6</v>
      </c>
      <c r="H134" s="1">
        <v>2</v>
      </c>
      <c r="J134" s="19" t="s">
        <v>29</v>
      </c>
      <c r="L134" s="1" t="s">
        <v>193</v>
      </c>
      <c r="M134" s="1" t="s">
        <v>193</v>
      </c>
      <c r="N134" s="21">
        <v>0.34375</v>
      </c>
      <c r="O134" s="21">
        <v>0.4375</v>
      </c>
      <c r="P134" s="1">
        <v>135</v>
      </c>
      <c r="Q134" s="14">
        <v>402100.001567</v>
      </c>
      <c r="R134" s="14">
        <v>9632457.62622</v>
      </c>
      <c r="S134" s="14">
        <v>407099.061211</v>
      </c>
      <c r="T134" s="14">
        <v>9632553.63271</v>
      </c>
      <c r="U134" s="8" t="s">
        <v>21</v>
      </c>
      <c r="V134" s="1">
        <v>5000</v>
      </c>
    </row>
    <row r="135" spans="1:22" ht="14.25">
      <c r="A135" s="28" t="s">
        <v>224</v>
      </c>
      <c r="B135" s="1">
        <v>3</v>
      </c>
      <c r="C135" s="8" t="s">
        <v>22</v>
      </c>
      <c r="D135" s="10" t="s">
        <v>24</v>
      </c>
      <c r="E135" s="10" t="s">
        <v>25</v>
      </c>
      <c r="F135" s="10" t="s">
        <v>122</v>
      </c>
      <c r="G135" s="1">
        <v>6</v>
      </c>
      <c r="H135" s="1">
        <v>2</v>
      </c>
      <c r="J135" s="19" t="s">
        <v>29</v>
      </c>
      <c r="L135" s="1" t="s">
        <v>193</v>
      </c>
      <c r="M135" s="1" t="s">
        <v>193</v>
      </c>
      <c r="N135" s="21">
        <v>0.5625</v>
      </c>
      <c r="O135" s="21">
        <v>0.6666666666666666</v>
      </c>
      <c r="P135" s="1">
        <v>190</v>
      </c>
      <c r="Q135" s="14">
        <v>402100.001567</v>
      </c>
      <c r="R135" s="14">
        <v>9632457.62622</v>
      </c>
      <c r="S135" s="14">
        <v>407099.061211</v>
      </c>
      <c r="T135" s="14">
        <v>9632553.63271</v>
      </c>
      <c r="U135" s="8" t="s">
        <v>21</v>
      </c>
      <c r="V135" s="1">
        <v>5000</v>
      </c>
    </row>
    <row r="136" spans="1:32" ht="14.25">
      <c r="A136" s="28" t="s">
        <v>225</v>
      </c>
      <c r="B136" s="1">
        <v>3</v>
      </c>
      <c r="C136" s="8" t="s">
        <v>22</v>
      </c>
      <c r="D136" s="10" t="s">
        <v>24</v>
      </c>
      <c r="E136" s="10" t="s">
        <v>25</v>
      </c>
      <c r="F136" s="10" t="s">
        <v>122</v>
      </c>
      <c r="G136" s="1">
        <v>6</v>
      </c>
      <c r="H136" s="1">
        <v>1</v>
      </c>
      <c r="J136" s="19" t="s">
        <v>29</v>
      </c>
      <c r="L136" s="1" t="s">
        <v>192</v>
      </c>
      <c r="M136" s="1" t="s">
        <v>192</v>
      </c>
      <c r="N136" s="21">
        <v>0.3194444444444445</v>
      </c>
      <c r="O136" s="21">
        <v>0.4375</v>
      </c>
      <c r="P136" s="1">
        <v>210</v>
      </c>
      <c r="Q136" s="14">
        <v>402107.312098</v>
      </c>
      <c r="R136" s="14">
        <v>9631454.08965</v>
      </c>
      <c r="S136" s="14">
        <v>403556.905153</v>
      </c>
      <c r="T136" s="14">
        <v>9631440.68067</v>
      </c>
      <c r="U136" s="8" t="s">
        <v>21</v>
      </c>
      <c r="V136" s="8">
        <v>3350</v>
      </c>
      <c r="AF136" s="8"/>
    </row>
    <row r="137" spans="1:32" ht="14.25">
      <c r="A137" s="28" t="s">
        <v>226</v>
      </c>
      <c r="B137" s="1">
        <v>3</v>
      </c>
      <c r="C137" s="8" t="s">
        <v>22</v>
      </c>
      <c r="D137" s="10" t="s">
        <v>24</v>
      </c>
      <c r="E137" s="10" t="s">
        <v>25</v>
      </c>
      <c r="F137" s="10" t="s">
        <v>122</v>
      </c>
      <c r="G137" s="1">
        <v>6</v>
      </c>
      <c r="H137" s="1">
        <v>1</v>
      </c>
      <c r="J137" s="19" t="s">
        <v>29</v>
      </c>
      <c r="L137" s="1" t="s">
        <v>192</v>
      </c>
      <c r="M137" s="1" t="s">
        <v>192</v>
      </c>
      <c r="N137" s="21">
        <v>0.5625</v>
      </c>
      <c r="O137" s="21">
        <v>0.6875</v>
      </c>
      <c r="P137" s="1">
        <v>180</v>
      </c>
      <c r="Q137" s="14">
        <v>402107.312098</v>
      </c>
      <c r="R137" s="14">
        <v>9631454.08965</v>
      </c>
      <c r="S137" s="14">
        <v>403556.905153</v>
      </c>
      <c r="T137" s="14">
        <v>9631440.68067</v>
      </c>
      <c r="U137" s="8" t="s">
        <v>21</v>
      </c>
      <c r="V137" s="8">
        <v>3350</v>
      </c>
      <c r="AF137" s="8"/>
    </row>
    <row r="138" spans="1:22" ht="14.25">
      <c r="A138" s="28" t="s">
        <v>227</v>
      </c>
      <c r="B138" s="1">
        <v>3</v>
      </c>
      <c r="C138" s="8" t="s">
        <v>22</v>
      </c>
      <c r="D138" s="10" t="s">
        <v>24</v>
      </c>
      <c r="E138" s="10" t="s">
        <v>25</v>
      </c>
      <c r="F138" s="10" t="s">
        <v>122</v>
      </c>
      <c r="G138" s="1">
        <v>6</v>
      </c>
      <c r="H138" s="1">
        <v>2</v>
      </c>
      <c r="J138" s="19" t="s">
        <v>29</v>
      </c>
      <c r="L138" s="1" t="s">
        <v>191</v>
      </c>
      <c r="M138" s="1" t="s">
        <v>191</v>
      </c>
      <c r="N138" s="21">
        <v>0.3194444444444445</v>
      </c>
      <c r="O138" s="21">
        <v>0.4375</v>
      </c>
      <c r="P138" s="1">
        <v>210</v>
      </c>
      <c r="Q138" s="14">
        <v>402100.001567</v>
      </c>
      <c r="R138" s="14">
        <v>9632457.62622</v>
      </c>
      <c r="S138" s="14">
        <v>407099.061211</v>
      </c>
      <c r="T138" s="14">
        <v>9632553.63271</v>
      </c>
      <c r="U138" s="8" t="s">
        <v>21</v>
      </c>
      <c r="V138" s="1">
        <v>5000</v>
      </c>
    </row>
    <row r="139" spans="1:22" ht="14.25">
      <c r="A139" s="28" t="s">
        <v>277</v>
      </c>
      <c r="B139" s="1">
        <v>3</v>
      </c>
      <c r="C139" s="8" t="s">
        <v>22</v>
      </c>
      <c r="D139" s="10" t="s">
        <v>24</v>
      </c>
      <c r="E139" s="10" t="s">
        <v>25</v>
      </c>
      <c r="F139" s="10" t="s">
        <v>122</v>
      </c>
      <c r="G139" s="1">
        <v>6</v>
      </c>
      <c r="H139" s="1">
        <v>2</v>
      </c>
      <c r="J139" s="19" t="s">
        <v>29</v>
      </c>
      <c r="L139" s="1" t="s">
        <v>191</v>
      </c>
      <c r="M139" s="1" t="s">
        <v>191</v>
      </c>
      <c r="N139" s="21">
        <v>0.5625</v>
      </c>
      <c r="O139" s="21">
        <v>0.6666666666666666</v>
      </c>
      <c r="P139" s="1">
        <v>190</v>
      </c>
      <c r="Q139" s="14">
        <v>402100.001567</v>
      </c>
      <c r="R139" s="14">
        <v>9632457.62622</v>
      </c>
      <c r="S139" s="14">
        <v>407099.061211</v>
      </c>
      <c r="T139" s="14">
        <v>9632553.63271</v>
      </c>
      <c r="U139" s="8" t="s">
        <v>21</v>
      </c>
      <c r="V139" s="1">
        <v>5000</v>
      </c>
    </row>
    <row r="140" spans="1:32" ht="25.5">
      <c r="A140" s="28" t="s">
        <v>228</v>
      </c>
      <c r="B140" s="1">
        <v>3</v>
      </c>
      <c r="C140" s="8" t="s">
        <v>22</v>
      </c>
      <c r="D140" s="10" t="s">
        <v>24</v>
      </c>
      <c r="E140" s="10" t="s">
        <v>25</v>
      </c>
      <c r="F140" s="10" t="s">
        <v>122</v>
      </c>
      <c r="G140" s="1">
        <v>4</v>
      </c>
      <c r="H140" s="1">
        <v>2</v>
      </c>
      <c r="J140" s="19" t="s">
        <v>26</v>
      </c>
      <c r="L140" s="1" t="s">
        <v>194</v>
      </c>
      <c r="M140" s="1" t="s">
        <v>194</v>
      </c>
      <c r="N140" s="21">
        <v>0.375</v>
      </c>
      <c r="O140" s="21">
        <v>0.4861111111111111</v>
      </c>
      <c r="P140" s="1">
        <v>160</v>
      </c>
      <c r="Q140" s="1">
        <v>424127</v>
      </c>
      <c r="R140" s="1">
        <v>9614055</v>
      </c>
      <c r="S140" s="1">
        <v>426819</v>
      </c>
      <c r="T140" s="1">
        <v>9611191</v>
      </c>
      <c r="U140" s="1" t="s">
        <v>21</v>
      </c>
      <c r="V140" s="1">
        <v>4000</v>
      </c>
      <c r="AF140" s="18"/>
    </row>
    <row r="141" spans="1:32" ht="25.5">
      <c r="A141" s="28" t="s">
        <v>229</v>
      </c>
      <c r="B141" s="1">
        <v>3</v>
      </c>
      <c r="C141" s="8" t="s">
        <v>22</v>
      </c>
      <c r="D141" s="10" t="s">
        <v>24</v>
      </c>
      <c r="E141" s="10" t="s">
        <v>25</v>
      </c>
      <c r="F141" s="10" t="s">
        <v>122</v>
      </c>
      <c r="G141" s="1">
        <v>4</v>
      </c>
      <c r="H141" s="1">
        <v>1</v>
      </c>
      <c r="J141" s="19" t="s">
        <v>26</v>
      </c>
      <c r="L141" s="1" t="s">
        <v>194</v>
      </c>
      <c r="M141" s="1" t="s">
        <v>194</v>
      </c>
      <c r="N141" s="21">
        <v>0.5416666666666666</v>
      </c>
      <c r="O141" s="21">
        <v>0.6666666666666666</v>
      </c>
      <c r="P141" s="1">
        <v>180</v>
      </c>
      <c r="Q141" s="1">
        <v>425704</v>
      </c>
      <c r="R141" s="1">
        <v>9610824</v>
      </c>
      <c r="S141" s="1">
        <v>423307</v>
      </c>
      <c r="T141" s="1">
        <v>9613376</v>
      </c>
      <c r="U141" s="1" t="s">
        <v>21</v>
      </c>
      <c r="V141" s="1">
        <v>3900</v>
      </c>
      <c r="AF141" s="18"/>
    </row>
    <row r="142" spans="1:32" ht="25.5">
      <c r="A142" s="28" t="s">
        <v>230</v>
      </c>
      <c r="B142" s="1">
        <v>3</v>
      </c>
      <c r="C142" s="8" t="s">
        <v>22</v>
      </c>
      <c r="D142" s="10" t="s">
        <v>24</v>
      </c>
      <c r="E142" s="10" t="s">
        <v>25</v>
      </c>
      <c r="F142" s="10" t="s">
        <v>122</v>
      </c>
      <c r="G142" s="1">
        <v>4</v>
      </c>
      <c r="H142" s="1">
        <v>1</v>
      </c>
      <c r="J142" s="19" t="s">
        <v>26</v>
      </c>
      <c r="L142" s="1" t="s">
        <v>195</v>
      </c>
      <c r="M142" s="1" t="s">
        <v>195</v>
      </c>
      <c r="N142" s="21">
        <v>0.34930555555555554</v>
      </c>
      <c r="O142" s="21">
        <v>0.4611111111111111</v>
      </c>
      <c r="P142" s="1">
        <v>187</v>
      </c>
      <c r="Q142" s="1">
        <v>425704</v>
      </c>
      <c r="R142" s="1">
        <v>9610824</v>
      </c>
      <c r="S142" s="1">
        <v>423307</v>
      </c>
      <c r="T142" s="1">
        <v>9613376</v>
      </c>
      <c r="U142" s="1" t="s">
        <v>21</v>
      </c>
      <c r="V142" s="1">
        <v>3900</v>
      </c>
      <c r="AF142" s="18"/>
    </row>
    <row r="143" spans="1:32" ht="25.5">
      <c r="A143" s="28" t="s">
        <v>231</v>
      </c>
      <c r="B143" s="1">
        <v>3</v>
      </c>
      <c r="C143" s="8" t="s">
        <v>22</v>
      </c>
      <c r="D143" s="10" t="s">
        <v>24</v>
      </c>
      <c r="E143" s="10" t="s">
        <v>25</v>
      </c>
      <c r="F143" s="10" t="s">
        <v>122</v>
      </c>
      <c r="G143" s="1">
        <v>4</v>
      </c>
      <c r="H143" s="1">
        <v>2</v>
      </c>
      <c r="J143" s="19" t="s">
        <v>26</v>
      </c>
      <c r="L143" s="1" t="s">
        <v>195</v>
      </c>
      <c r="M143" s="1" t="s">
        <v>195</v>
      </c>
      <c r="N143" s="21">
        <v>0.5555555555555556</v>
      </c>
      <c r="O143" s="21">
        <v>0.6666666666666666</v>
      </c>
      <c r="P143" s="1">
        <v>200</v>
      </c>
      <c r="Q143" s="1">
        <v>424127</v>
      </c>
      <c r="R143" s="1">
        <v>9614055</v>
      </c>
      <c r="S143" s="1">
        <v>426819</v>
      </c>
      <c r="T143" s="1">
        <v>9611191</v>
      </c>
      <c r="U143" s="1" t="s">
        <v>21</v>
      </c>
      <c r="V143" s="1">
        <v>4000</v>
      </c>
      <c r="AF143" s="18"/>
    </row>
    <row r="144" spans="1:33" ht="25.5">
      <c r="A144" s="28" t="s">
        <v>277</v>
      </c>
      <c r="B144" s="1">
        <v>3</v>
      </c>
      <c r="C144" s="8" t="s">
        <v>22</v>
      </c>
      <c r="D144" s="10" t="s">
        <v>24</v>
      </c>
      <c r="E144" s="10" t="s">
        <v>25</v>
      </c>
      <c r="F144" s="10" t="s">
        <v>122</v>
      </c>
      <c r="G144" s="1">
        <v>4</v>
      </c>
      <c r="H144" s="1">
        <v>2</v>
      </c>
      <c r="J144" s="19" t="s">
        <v>26</v>
      </c>
      <c r="L144" s="1" t="s">
        <v>196</v>
      </c>
      <c r="M144" s="1" t="s">
        <v>196</v>
      </c>
      <c r="N144" s="21">
        <v>0.40972222222222227</v>
      </c>
      <c r="O144" s="21">
        <v>0.4305555555555556</v>
      </c>
      <c r="P144" s="1">
        <v>30</v>
      </c>
      <c r="Q144" s="1">
        <v>424127</v>
      </c>
      <c r="R144" s="1">
        <v>9614055</v>
      </c>
      <c r="S144" s="1">
        <v>426819</v>
      </c>
      <c r="T144" s="1">
        <v>9611191</v>
      </c>
      <c r="U144" s="1" t="s">
        <v>21</v>
      </c>
      <c r="V144" s="1">
        <v>4000</v>
      </c>
      <c r="AF144" s="18"/>
      <c r="AG144" s="3" t="s">
        <v>207</v>
      </c>
    </row>
    <row r="145" spans="1:32" ht="25.5">
      <c r="A145" s="28" t="s">
        <v>232</v>
      </c>
      <c r="B145" s="1">
        <v>3</v>
      </c>
      <c r="C145" s="8" t="s">
        <v>22</v>
      </c>
      <c r="D145" s="10" t="s">
        <v>24</v>
      </c>
      <c r="E145" s="10" t="s">
        <v>25</v>
      </c>
      <c r="F145" s="10" t="s">
        <v>122</v>
      </c>
      <c r="G145" s="1">
        <v>4</v>
      </c>
      <c r="H145" s="1">
        <v>1</v>
      </c>
      <c r="J145" s="19" t="s">
        <v>26</v>
      </c>
      <c r="L145" s="1" t="s">
        <v>197</v>
      </c>
      <c r="M145" s="1" t="s">
        <v>197</v>
      </c>
      <c r="N145" s="21">
        <v>0.34722222222222227</v>
      </c>
      <c r="O145" s="21">
        <v>0.4583333333333333</v>
      </c>
      <c r="P145" s="1">
        <v>200</v>
      </c>
      <c r="Q145" s="1">
        <v>425704</v>
      </c>
      <c r="R145" s="1">
        <v>9610824</v>
      </c>
      <c r="S145" s="1">
        <v>423307</v>
      </c>
      <c r="T145" s="1">
        <v>9613376</v>
      </c>
      <c r="U145" s="1" t="s">
        <v>21</v>
      </c>
      <c r="V145" s="1">
        <v>3900</v>
      </c>
      <c r="AF145" s="18"/>
    </row>
    <row r="146" spans="1:32" ht="25.5">
      <c r="A146" s="28" t="s">
        <v>233</v>
      </c>
      <c r="B146" s="1">
        <v>3</v>
      </c>
      <c r="C146" s="8" t="s">
        <v>22</v>
      </c>
      <c r="D146" s="10" t="s">
        <v>24</v>
      </c>
      <c r="E146" s="10" t="s">
        <v>25</v>
      </c>
      <c r="F146" s="10" t="s">
        <v>122</v>
      </c>
      <c r="G146" s="1">
        <v>4</v>
      </c>
      <c r="H146" s="1">
        <v>1</v>
      </c>
      <c r="J146" s="19" t="s">
        <v>26</v>
      </c>
      <c r="L146" s="1" t="s">
        <v>197</v>
      </c>
      <c r="M146" s="1" t="s">
        <v>197</v>
      </c>
      <c r="N146" s="21">
        <v>0.5416666666666666</v>
      </c>
      <c r="O146" s="21">
        <v>0.6458333333333334</v>
      </c>
      <c r="P146" s="1">
        <v>150</v>
      </c>
      <c r="Q146" s="1">
        <v>425704</v>
      </c>
      <c r="R146" s="1">
        <v>9610824</v>
      </c>
      <c r="S146" s="1">
        <v>423307</v>
      </c>
      <c r="T146" s="1">
        <v>9613376</v>
      </c>
      <c r="U146" s="1" t="s">
        <v>21</v>
      </c>
      <c r="V146" s="1">
        <v>3900</v>
      </c>
      <c r="AF146" s="18"/>
    </row>
    <row r="147" spans="1:32" ht="25.5">
      <c r="A147" s="28" t="s">
        <v>234</v>
      </c>
      <c r="B147" s="1">
        <v>3</v>
      </c>
      <c r="C147" s="8" t="s">
        <v>22</v>
      </c>
      <c r="D147" s="10" t="s">
        <v>24</v>
      </c>
      <c r="E147" s="10" t="s">
        <v>25</v>
      </c>
      <c r="F147" s="10" t="s">
        <v>122</v>
      </c>
      <c r="G147" s="1">
        <v>4</v>
      </c>
      <c r="H147" s="1">
        <v>2</v>
      </c>
      <c r="J147" s="19" t="s">
        <v>26</v>
      </c>
      <c r="L147" s="1" t="s">
        <v>198</v>
      </c>
      <c r="M147" s="1" t="s">
        <v>198</v>
      </c>
      <c r="N147" s="21">
        <v>0.3819444444444444</v>
      </c>
      <c r="O147" s="21">
        <v>0.4791666666666667</v>
      </c>
      <c r="P147" s="1">
        <v>140</v>
      </c>
      <c r="Q147" s="1">
        <v>424127</v>
      </c>
      <c r="R147" s="1">
        <v>9614055</v>
      </c>
      <c r="S147" s="1">
        <v>426819</v>
      </c>
      <c r="T147" s="1">
        <v>9611191</v>
      </c>
      <c r="U147" s="1" t="s">
        <v>21</v>
      </c>
      <c r="V147" s="1">
        <v>4000</v>
      </c>
      <c r="AF147" s="18"/>
    </row>
    <row r="148" spans="1:32" ht="25.5">
      <c r="A148" s="28" t="s">
        <v>235</v>
      </c>
      <c r="B148" s="1">
        <v>3</v>
      </c>
      <c r="C148" s="8" t="s">
        <v>22</v>
      </c>
      <c r="D148" s="10" t="s">
        <v>24</v>
      </c>
      <c r="E148" s="10" t="s">
        <v>25</v>
      </c>
      <c r="F148" s="10" t="s">
        <v>122</v>
      </c>
      <c r="G148" s="1">
        <v>4</v>
      </c>
      <c r="H148" s="1">
        <v>1</v>
      </c>
      <c r="J148" s="19" t="s">
        <v>26</v>
      </c>
      <c r="L148" s="1" t="s">
        <v>198</v>
      </c>
      <c r="M148" s="1" t="s">
        <v>198</v>
      </c>
      <c r="N148" s="21">
        <v>0.5416666666666666</v>
      </c>
      <c r="O148" s="21">
        <v>0.638888888888889</v>
      </c>
      <c r="P148" s="1">
        <v>140</v>
      </c>
      <c r="Q148" s="1">
        <v>425704</v>
      </c>
      <c r="R148" s="1">
        <v>9610824</v>
      </c>
      <c r="S148" s="1">
        <v>423307</v>
      </c>
      <c r="T148" s="1">
        <v>9613376</v>
      </c>
      <c r="U148" s="1" t="s">
        <v>21</v>
      </c>
      <c r="V148" s="1">
        <v>3900</v>
      </c>
      <c r="AF148" s="18"/>
    </row>
    <row r="149" spans="1:22" ht="14.25">
      <c r="A149" s="28" t="s">
        <v>236</v>
      </c>
      <c r="B149" s="1">
        <v>3</v>
      </c>
      <c r="C149" s="8" t="s">
        <v>22</v>
      </c>
      <c r="D149" s="10" t="s">
        <v>24</v>
      </c>
      <c r="E149" s="10" t="s">
        <v>25</v>
      </c>
      <c r="F149" s="10" t="s">
        <v>122</v>
      </c>
      <c r="G149" s="1">
        <v>7</v>
      </c>
      <c r="H149" s="1">
        <v>2</v>
      </c>
      <c r="J149" s="10" t="s">
        <v>23</v>
      </c>
      <c r="L149" s="1" t="s">
        <v>199</v>
      </c>
      <c r="M149" s="1" t="s">
        <v>199</v>
      </c>
      <c r="N149" s="21">
        <v>0.3958333333333333</v>
      </c>
      <c r="O149" s="21">
        <v>0.5</v>
      </c>
      <c r="P149" s="1">
        <v>190</v>
      </c>
      <c r="Q149" s="14">
        <v>413568.715158</v>
      </c>
      <c r="R149" s="14">
        <v>9639339.69506</v>
      </c>
      <c r="S149" s="14">
        <v>408846.496395</v>
      </c>
      <c r="T149" s="14">
        <v>9640983.0603</v>
      </c>
      <c r="U149" s="8" t="s">
        <v>21</v>
      </c>
      <c r="V149" s="8">
        <v>5000</v>
      </c>
    </row>
    <row r="150" spans="1:22" ht="14.25">
      <c r="A150" s="28" t="s">
        <v>237</v>
      </c>
      <c r="B150" s="1">
        <v>3</v>
      </c>
      <c r="C150" s="8" t="s">
        <v>22</v>
      </c>
      <c r="D150" s="10" t="s">
        <v>24</v>
      </c>
      <c r="E150" s="10" t="s">
        <v>25</v>
      </c>
      <c r="F150" s="10" t="s">
        <v>122</v>
      </c>
      <c r="G150" s="1">
        <v>7</v>
      </c>
      <c r="H150" s="1">
        <v>1</v>
      </c>
      <c r="J150" s="10" t="s">
        <v>23</v>
      </c>
      <c r="L150" s="1" t="s">
        <v>199</v>
      </c>
      <c r="M150" s="1" t="s">
        <v>199</v>
      </c>
      <c r="N150" s="21">
        <v>0.5416666666666666</v>
      </c>
      <c r="O150" s="21">
        <v>0.6875</v>
      </c>
      <c r="P150" s="1">
        <v>210</v>
      </c>
      <c r="Q150" s="14">
        <v>413896.469123</v>
      </c>
      <c r="R150" s="14">
        <v>9640284.45802</v>
      </c>
      <c r="S150" s="14">
        <v>409174.250485</v>
      </c>
      <c r="T150" s="14">
        <v>9641927.82377</v>
      </c>
      <c r="U150" s="8" t="s">
        <v>21</v>
      </c>
      <c r="V150" s="8">
        <v>5000</v>
      </c>
    </row>
    <row r="151" spans="1:22" ht="14.25">
      <c r="A151" s="28" t="s">
        <v>238</v>
      </c>
      <c r="B151" s="1">
        <v>3</v>
      </c>
      <c r="C151" s="8" t="s">
        <v>22</v>
      </c>
      <c r="D151" s="10" t="s">
        <v>24</v>
      </c>
      <c r="E151" s="10" t="s">
        <v>25</v>
      </c>
      <c r="F151" s="10" t="s">
        <v>122</v>
      </c>
      <c r="G151" s="1">
        <v>7</v>
      </c>
      <c r="H151" s="1">
        <v>1</v>
      </c>
      <c r="J151" s="10" t="s">
        <v>23</v>
      </c>
      <c r="L151" s="1" t="s">
        <v>200</v>
      </c>
      <c r="M151" s="1" t="s">
        <v>200</v>
      </c>
      <c r="N151" s="21">
        <v>0.3520833333333333</v>
      </c>
      <c r="O151" s="21">
        <v>0.4708333333333334</v>
      </c>
      <c r="P151" s="1">
        <v>211</v>
      </c>
      <c r="Q151" s="14">
        <v>413896.469123</v>
      </c>
      <c r="R151" s="14">
        <v>9640284.45802</v>
      </c>
      <c r="S151" s="14">
        <v>409174.250485</v>
      </c>
      <c r="T151" s="14">
        <v>9641927.82377</v>
      </c>
      <c r="U151" s="8" t="s">
        <v>21</v>
      </c>
      <c r="V151" s="8">
        <v>5000</v>
      </c>
    </row>
    <row r="152" spans="1:22" ht="14.25">
      <c r="A152" s="28" t="s">
        <v>239</v>
      </c>
      <c r="B152" s="1">
        <v>3</v>
      </c>
      <c r="C152" s="8" t="s">
        <v>22</v>
      </c>
      <c r="D152" s="10" t="s">
        <v>24</v>
      </c>
      <c r="E152" s="10" t="s">
        <v>25</v>
      </c>
      <c r="F152" s="10" t="s">
        <v>122</v>
      </c>
      <c r="G152" s="1">
        <v>7</v>
      </c>
      <c r="H152" s="1">
        <v>2</v>
      </c>
      <c r="J152" s="10" t="s">
        <v>23</v>
      </c>
      <c r="L152" s="1" t="s">
        <v>200</v>
      </c>
      <c r="M152" s="1" t="s">
        <v>200</v>
      </c>
      <c r="N152" s="21">
        <v>0.5416666666666666</v>
      </c>
      <c r="O152" s="21">
        <v>0.6944444444444445</v>
      </c>
      <c r="P152" s="1">
        <v>220</v>
      </c>
      <c r="Q152" s="14">
        <v>413568.715158</v>
      </c>
      <c r="R152" s="14">
        <v>9639339.69506</v>
      </c>
      <c r="S152" s="14">
        <v>408846.496395</v>
      </c>
      <c r="T152" s="14">
        <v>9640983.0603</v>
      </c>
      <c r="U152" s="8" t="s">
        <v>21</v>
      </c>
      <c r="V152" s="8">
        <v>5000</v>
      </c>
    </row>
    <row r="153" spans="1:22" ht="14.25">
      <c r="A153" s="28" t="s">
        <v>240</v>
      </c>
      <c r="B153" s="1">
        <v>3</v>
      </c>
      <c r="C153" s="8" t="s">
        <v>22</v>
      </c>
      <c r="D153" s="10" t="s">
        <v>24</v>
      </c>
      <c r="E153" s="10" t="s">
        <v>25</v>
      </c>
      <c r="F153" s="10" t="s">
        <v>122</v>
      </c>
      <c r="G153" s="1">
        <v>7</v>
      </c>
      <c r="H153" s="1">
        <v>2</v>
      </c>
      <c r="J153" s="10" t="s">
        <v>23</v>
      </c>
      <c r="L153" s="1" t="s">
        <v>201</v>
      </c>
      <c r="M153" s="1" t="s">
        <v>201</v>
      </c>
      <c r="N153" s="21">
        <v>0.3333333333333333</v>
      </c>
      <c r="O153" s="21">
        <v>0.46527777777777773</v>
      </c>
      <c r="P153" s="1">
        <v>190</v>
      </c>
      <c r="Q153" s="14">
        <v>413568.715158</v>
      </c>
      <c r="R153" s="14">
        <v>9639339.69506</v>
      </c>
      <c r="S153" s="14">
        <v>408846.496395</v>
      </c>
      <c r="T153" s="14">
        <v>9640983.0603</v>
      </c>
      <c r="U153" s="8" t="s">
        <v>21</v>
      </c>
      <c r="V153" s="8">
        <v>5000</v>
      </c>
    </row>
    <row r="154" spans="1:22" ht="14.25">
      <c r="A154" s="28" t="s">
        <v>241</v>
      </c>
      <c r="B154" s="1">
        <v>3</v>
      </c>
      <c r="C154" s="8" t="s">
        <v>22</v>
      </c>
      <c r="D154" s="10" t="s">
        <v>24</v>
      </c>
      <c r="E154" s="10" t="s">
        <v>25</v>
      </c>
      <c r="F154" s="10" t="s">
        <v>122</v>
      </c>
      <c r="G154" s="1">
        <v>7</v>
      </c>
      <c r="H154" s="1">
        <v>1</v>
      </c>
      <c r="J154" s="10" t="s">
        <v>23</v>
      </c>
      <c r="L154" s="1" t="s">
        <v>201</v>
      </c>
      <c r="M154" s="1" t="s">
        <v>201</v>
      </c>
      <c r="N154" s="21">
        <v>0.5416666666666666</v>
      </c>
      <c r="O154" s="21">
        <v>0.6527777777777778</v>
      </c>
      <c r="P154" s="1">
        <v>160</v>
      </c>
      <c r="Q154" s="14">
        <v>413896.469123</v>
      </c>
      <c r="R154" s="14">
        <v>9640284.45802</v>
      </c>
      <c r="S154" s="14">
        <v>409174.250485</v>
      </c>
      <c r="T154" s="14">
        <v>9641927.82377</v>
      </c>
      <c r="U154" s="8" t="s">
        <v>21</v>
      </c>
      <c r="V154" s="8">
        <v>5000</v>
      </c>
    </row>
    <row r="155" spans="1:22" ht="14.25">
      <c r="A155" s="28" t="s">
        <v>242</v>
      </c>
      <c r="B155" s="1">
        <v>3</v>
      </c>
      <c r="C155" s="8" t="s">
        <v>22</v>
      </c>
      <c r="D155" s="10" t="s">
        <v>24</v>
      </c>
      <c r="E155" s="10" t="s">
        <v>25</v>
      </c>
      <c r="F155" s="10" t="s">
        <v>122</v>
      </c>
      <c r="G155" s="1">
        <v>7</v>
      </c>
      <c r="H155" s="1">
        <v>1</v>
      </c>
      <c r="J155" s="10" t="s">
        <v>23</v>
      </c>
      <c r="L155" s="1" t="s">
        <v>202</v>
      </c>
      <c r="M155" s="1" t="s">
        <v>202</v>
      </c>
      <c r="N155" s="21">
        <v>0.3611111111111111</v>
      </c>
      <c r="O155" s="21">
        <v>0.4930555555555556</v>
      </c>
      <c r="P155" s="1">
        <v>190</v>
      </c>
      <c r="Q155" s="14">
        <v>413896.469123</v>
      </c>
      <c r="R155" s="14">
        <v>9640284.45802</v>
      </c>
      <c r="S155" s="14">
        <v>409174.250485</v>
      </c>
      <c r="T155" s="14">
        <v>9641927.82377</v>
      </c>
      <c r="U155" s="8" t="s">
        <v>21</v>
      </c>
      <c r="V155" s="8">
        <v>5000</v>
      </c>
    </row>
    <row r="156" spans="1:22" ht="14.25">
      <c r="A156" s="28" t="s">
        <v>243</v>
      </c>
      <c r="B156" s="1">
        <v>3</v>
      </c>
      <c r="C156" s="8" t="s">
        <v>22</v>
      </c>
      <c r="D156" s="10" t="s">
        <v>24</v>
      </c>
      <c r="E156" s="10" t="s">
        <v>25</v>
      </c>
      <c r="F156" s="10" t="s">
        <v>122</v>
      </c>
      <c r="G156" s="1">
        <v>7</v>
      </c>
      <c r="H156" s="1">
        <v>2</v>
      </c>
      <c r="J156" s="10" t="s">
        <v>23</v>
      </c>
      <c r="L156" s="1" t="s">
        <v>202</v>
      </c>
      <c r="M156" s="1" t="s">
        <v>202</v>
      </c>
      <c r="N156" s="21">
        <v>0.5555555555555556</v>
      </c>
      <c r="O156" s="21">
        <v>0.6944444444444445</v>
      </c>
      <c r="P156" s="1">
        <v>210</v>
      </c>
      <c r="Q156" s="14">
        <v>413568.715158</v>
      </c>
      <c r="R156" s="14">
        <v>9639339.69506</v>
      </c>
      <c r="S156" s="14">
        <v>408846.496395</v>
      </c>
      <c r="T156" s="14">
        <v>9640983.0603</v>
      </c>
      <c r="U156" s="8" t="s">
        <v>21</v>
      </c>
      <c r="V156" s="8">
        <v>5000</v>
      </c>
    </row>
    <row r="157" spans="1:22" ht="14.25">
      <c r="A157" s="28" t="s">
        <v>244</v>
      </c>
      <c r="B157" s="1">
        <v>3</v>
      </c>
      <c r="C157" s="8" t="s">
        <v>22</v>
      </c>
      <c r="D157" s="10" t="s">
        <v>24</v>
      </c>
      <c r="E157" s="10" t="s">
        <v>25</v>
      </c>
      <c r="F157" s="10" t="s">
        <v>122</v>
      </c>
      <c r="G157" s="1">
        <v>7</v>
      </c>
      <c r="H157" s="1">
        <v>2</v>
      </c>
      <c r="J157" s="10" t="s">
        <v>23</v>
      </c>
      <c r="L157" s="1" t="s">
        <v>203</v>
      </c>
      <c r="M157" s="1" t="s">
        <v>203</v>
      </c>
      <c r="N157" s="21">
        <v>0.3263888888888889</v>
      </c>
      <c r="O157" s="21">
        <v>0.4305555555555556</v>
      </c>
      <c r="P157" s="1">
        <v>190</v>
      </c>
      <c r="Q157" s="14">
        <v>413568.715158</v>
      </c>
      <c r="R157" s="14">
        <v>9639339.69506</v>
      </c>
      <c r="S157" s="14">
        <v>408846.496395</v>
      </c>
      <c r="T157" s="14">
        <v>9640983.0603</v>
      </c>
      <c r="U157" s="8" t="s">
        <v>21</v>
      </c>
      <c r="V157" s="8">
        <v>5000</v>
      </c>
    </row>
    <row r="158" spans="1:22" ht="14.25">
      <c r="A158" s="28" t="s">
        <v>245</v>
      </c>
      <c r="B158" s="1">
        <v>3</v>
      </c>
      <c r="C158" s="8" t="s">
        <v>22</v>
      </c>
      <c r="D158" s="10" t="s">
        <v>24</v>
      </c>
      <c r="E158" s="10" t="s">
        <v>25</v>
      </c>
      <c r="F158" s="10" t="s">
        <v>122</v>
      </c>
      <c r="G158" s="1">
        <v>7</v>
      </c>
      <c r="H158" s="1">
        <v>1</v>
      </c>
      <c r="J158" s="10" t="s">
        <v>23</v>
      </c>
      <c r="L158" s="1" t="s">
        <v>203</v>
      </c>
      <c r="M158" s="1" t="s">
        <v>203</v>
      </c>
      <c r="N158" s="21">
        <v>0.513888888888889</v>
      </c>
      <c r="O158" s="21">
        <v>0.625</v>
      </c>
      <c r="P158" s="1">
        <v>200</v>
      </c>
      <c r="Q158" s="14">
        <v>413896.469123</v>
      </c>
      <c r="R158" s="14">
        <v>9640284.45802</v>
      </c>
      <c r="S158" s="14">
        <v>409174.250485</v>
      </c>
      <c r="T158" s="14">
        <v>9641927.82377</v>
      </c>
      <c r="U158" s="8" t="s">
        <v>21</v>
      </c>
      <c r="V158" s="8">
        <v>5000</v>
      </c>
    </row>
    <row r="159" spans="1:32" ht="14.25">
      <c r="A159" s="28" t="s">
        <v>246</v>
      </c>
      <c r="B159" s="1">
        <v>3</v>
      </c>
      <c r="C159" s="1" t="s">
        <v>22</v>
      </c>
      <c r="D159" s="1" t="s">
        <v>24</v>
      </c>
      <c r="E159" s="1" t="s">
        <v>25</v>
      </c>
      <c r="F159" s="1" t="s">
        <v>122</v>
      </c>
      <c r="G159" s="1">
        <v>2</v>
      </c>
      <c r="H159" s="1">
        <v>2</v>
      </c>
      <c r="J159" s="1" t="s">
        <v>29</v>
      </c>
      <c r="L159" s="1" t="s">
        <v>208</v>
      </c>
      <c r="M159" s="20">
        <v>41374</v>
      </c>
      <c r="N159" s="21">
        <v>0.375</v>
      </c>
      <c r="O159" s="21">
        <v>0.5</v>
      </c>
      <c r="P159" s="1">
        <v>180</v>
      </c>
      <c r="Q159" s="1">
        <v>361375</v>
      </c>
      <c r="R159" s="1">
        <v>9632588</v>
      </c>
      <c r="S159" s="1">
        <v>358378</v>
      </c>
      <c r="T159" s="1">
        <v>9632636</v>
      </c>
      <c r="U159" s="1" t="s">
        <v>21</v>
      </c>
      <c r="V159" s="1">
        <v>3000</v>
      </c>
      <c r="AF159" s="1" t="s">
        <v>209</v>
      </c>
    </row>
    <row r="160" spans="1:32" ht="14.25">
      <c r="A160" s="28" t="s">
        <v>247</v>
      </c>
      <c r="B160" s="1">
        <v>3</v>
      </c>
      <c r="C160" s="1" t="s">
        <v>22</v>
      </c>
      <c r="D160" s="1" t="s">
        <v>24</v>
      </c>
      <c r="E160" s="1" t="s">
        <v>25</v>
      </c>
      <c r="F160" s="1" t="s">
        <v>122</v>
      </c>
      <c r="G160" s="1">
        <v>2</v>
      </c>
      <c r="H160" s="1">
        <v>1</v>
      </c>
      <c r="J160" s="1" t="s">
        <v>29</v>
      </c>
      <c r="L160" s="20">
        <v>41374</v>
      </c>
      <c r="M160" s="20">
        <v>41374</v>
      </c>
      <c r="N160" s="21">
        <v>0.548611111111111</v>
      </c>
      <c r="O160" s="21">
        <v>0.6354166666666666</v>
      </c>
      <c r="P160" s="1">
        <v>125</v>
      </c>
      <c r="Q160" s="1">
        <v>360151</v>
      </c>
      <c r="R160" s="1">
        <v>9631598</v>
      </c>
      <c r="S160" s="1">
        <v>358356</v>
      </c>
      <c r="T160" s="1">
        <v>9631636</v>
      </c>
      <c r="U160" s="1" t="s">
        <v>21</v>
      </c>
      <c r="V160" s="1">
        <v>1500</v>
      </c>
      <c r="AF160" s="1" t="s">
        <v>210</v>
      </c>
    </row>
    <row r="161" spans="1:33" ht="14.25">
      <c r="A161" s="28" t="s">
        <v>248</v>
      </c>
      <c r="B161" s="1">
        <v>3</v>
      </c>
      <c r="C161" s="1" t="s">
        <v>22</v>
      </c>
      <c r="D161" s="1" t="s">
        <v>24</v>
      </c>
      <c r="E161" s="1" t="s">
        <v>25</v>
      </c>
      <c r="F161" s="1" t="s">
        <v>122</v>
      </c>
      <c r="G161" s="1">
        <v>2</v>
      </c>
      <c r="H161" s="1">
        <v>2</v>
      </c>
      <c r="J161" s="1" t="s">
        <v>29</v>
      </c>
      <c r="L161" s="20">
        <v>41375</v>
      </c>
      <c r="M161" s="20">
        <v>41375</v>
      </c>
      <c r="N161" s="21">
        <v>0.3194444444444445</v>
      </c>
      <c r="O161" s="21">
        <v>0.41180555555555554</v>
      </c>
      <c r="P161" s="1">
        <v>133</v>
      </c>
      <c r="Q161" s="1">
        <v>361375</v>
      </c>
      <c r="R161" s="1">
        <v>9632588</v>
      </c>
      <c r="S161" s="1">
        <v>358378</v>
      </c>
      <c r="T161" s="1">
        <v>9632636</v>
      </c>
      <c r="U161" s="1" t="s">
        <v>21</v>
      </c>
      <c r="V161" s="1">
        <v>1500</v>
      </c>
      <c r="AG161" s="3" t="s">
        <v>207</v>
      </c>
    </row>
    <row r="162" spans="1:32" ht="14.25">
      <c r="A162" s="28" t="s">
        <v>249</v>
      </c>
      <c r="B162" s="1">
        <v>3</v>
      </c>
      <c r="C162" s="1" t="s">
        <v>22</v>
      </c>
      <c r="D162" s="1" t="s">
        <v>24</v>
      </c>
      <c r="E162" s="1" t="s">
        <v>25</v>
      </c>
      <c r="F162" s="1" t="s">
        <v>122</v>
      </c>
      <c r="G162" s="1">
        <v>2</v>
      </c>
      <c r="H162" s="1">
        <v>2</v>
      </c>
      <c r="J162" s="1" t="s">
        <v>29</v>
      </c>
      <c r="L162" s="20">
        <v>41376</v>
      </c>
      <c r="M162" s="20">
        <v>41376</v>
      </c>
      <c r="N162" s="21">
        <v>0.3125</v>
      </c>
      <c r="O162" s="21">
        <v>0.4583333333333333</v>
      </c>
      <c r="P162" s="1">
        <v>210</v>
      </c>
      <c r="Q162" s="1">
        <v>361375</v>
      </c>
      <c r="R162" s="1">
        <v>9632588</v>
      </c>
      <c r="S162" s="1">
        <v>358378</v>
      </c>
      <c r="T162" s="1">
        <v>9632636</v>
      </c>
      <c r="U162" s="1" t="s">
        <v>21</v>
      </c>
      <c r="V162" s="1">
        <v>3000</v>
      </c>
      <c r="AF162" s="1" t="s">
        <v>209</v>
      </c>
    </row>
    <row r="163" spans="1:32" ht="14.25">
      <c r="A163" s="28" t="s">
        <v>250</v>
      </c>
      <c r="B163" s="1">
        <v>3</v>
      </c>
      <c r="C163" s="1" t="s">
        <v>22</v>
      </c>
      <c r="D163" s="1" t="s">
        <v>24</v>
      </c>
      <c r="E163" s="1" t="s">
        <v>25</v>
      </c>
      <c r="F163" s="1" t="s">
        <v>122</v>
      </c>
      <c r="G163" s="1">
        <v>2</v>
      </c>
      <c r="H163" s="1">
        <v>1</v>
      </c>
      <c r="J163" s="1" t="s">
        <v>29</v>
      </c>
      <c r="L163" s="20">
        <v>41376</v>
      </c>
      <c r="M163" s="20">
        <v>41376</v>
      </c>
      <c r="N163" s="21">
        <v>0.5833333333333334</v>
      </c>
      <c r="O163" s="21">
        <v>0.6458333333333334</v>
      </c>
      <c r="P163" s="1">
        <v>90</v>
      </c>
      <c r="Q163" s="1">
        <v>360151</v>
      </c>
      <c r="R163" s="1">
        <v>9631598</v>
      </c>
      <c r="S163" s="1">
        <v>358356</v>
      </c>
      <c r="T163" s="1">
        <v>9631636</v>
      </c>
      <c r="U163" s="1" t="s">
        <v>21</v>
      </c>
      <c r="V163" s="1">
        <v>1500</v>
      </c>
      <c r="AF163" s="1" t="s">
        <v>210</v>
      </c>
    </row>
    <row r="164" spans="1:32" ht="14.25">
      <c r="A164" s="28" t="s">
        <v>251</v>
      </c>
      <c r="B164" s="1">
        <v>3</v>
      </c>
      <c r="C164" s="1" t="s">
        <v>22</v>
      </c>
      <c r="D164" s="1" t="s">
        <v>24</v>
      </c>
      <c r="E164" s="1" t="s">
        <v>25</v>
      </c>
      <c r="F164" s="1" t="s">
        <v>122</v>
      </c>
      <c r="G164" s="1">
        <v>2</v>
      </c>
      <c r="H164" s="1">
        <v>1</v>
      </c>
      <c r="J164" s="1" t="s">
        <v>29</v>
      </c>
      <c r="L164" s="20">
        <v>41377</v>
      </c>
      <c r="M164" s="20">
        <v>41377</v>
      </c>
      <c r="N164" s="21">
        <v>0.3125</v>
      </c>
      <c r="O164" s="21">
        <v>0.4305555555555556</v>
      </c>
      <c r="P164" s="1">
        <v>170</v>
      </c>
      <c r="Q164" s="1">
        <v>360151</v>
      </c>
      <c r="R164" s="1">
        <v>9631598</v>
      </c>
      <c r="S164" s="1">
        <v>358356</v>
      </c>
      <c r="T164" s="1">
        <v>9631636</v>
      </c>
      <c r="U164" s="1" t="s">
        <v>21</v>
      </c>
      <c r="V164" s="1">
        <v>1500</v>
      </c>
      <c r="AF164" s="1" t="s">
        <v>210</v>
      </c>
    </row>
    <row r="165" spans="1:32" ht="14.25">
      <c r="A165" s="28" t="s">
        <v>252</v>
      </c>
      <c r="B165" s="1">
        <v>3</v>
      </c>
      <c r="C165" s="1" t="s">
        <v>22</v>
      </c>
      <c r="D165" s="1" t="s">
        <v>24</v>
      </c>
      <c r="E165" s="1" t="s">
        <v>25</v>
      </c>
      <c r="F165" s="1" t="s">
        <v>122</v>
      </c>
      <c r="G165" s="1">
        <v>2</v>
      </c>
      <c r="H165" s="1">
        <v>2</v>
      </c>
      <c r="J165" s="1" t="s">
        <v>29</v>
      </c>
      <c r="L165" s="20">
        <v>41377</v>
      </c>
      <c r="M165" s="20">
        <v>41377</v>
      </c>
      <c r="N165" s="21">
        <v>0.4583333333333333</v>
      </c>
      <c r="O165" s="21">
        <v>0.576388888888889</v>
      </c>
      <c r="P165" s="1">
        <v>170</v>
      </c>
      <c r="Q165" s="1">
        <v>361375</v>
      </c>
      <c r="R165" s="1">
        <v>9632588</v>
      </c>
      <c r="S165" s="1">
        <v>358378</v>
      </c>
      <c r="T165" s="1">
        <v>9632636</v>
      </c>
      <c r="U165" s="1" t="s">
        <v>21</v>
      </c>
      <c r="V165" s="1">
        <v>3000</v>
      </c>
      <c r="AF165" s="1" t="s">
        <v>209</v>
      </c>
    </row>
    <row r="166" spans="1:32" ht="14.25">
      <c r="A166" s="28" t="s">
        <v>253</v>
      </c>
      <c r="B166" s="1">
        <v>3</v>
      </c>
      <c r="C166" s="1" t="s">
        <v>22</v>
      </c>
      <c r="D166" s="1" t="s">
        <v>24</v>
      </c>
      <c r="E166" s="1" t="s">
        <v>25</v>
      </c>
      <c r="F166" s="1" t="s">
        <v>122</v>
      </c>
      <c r="G166" s="1">
        <v>2</v>
      </c>
      <c r="H166" s="1">
        <v>2</v>
      </c>
      <c r="J166" s="1" t="s">
        <v>29</v>
      </c>
      <c r="L166" s="20">
        <v>41378</v>
      </c>
      <c r="M166" s="20">
        <v>41378</v>
      </c>
      <c r="N166" s="21">
        <v>0.3055555555555555</v>
      </c>
      <c r="O166" s="21">
        <v>0.4444444444444444</v>
      </c>
      <c r="P166" s="1">
        <v>200</v>
      </c>
      <c r="Q166" s="1">
        <v>361375</v>
      </c>
      <c r="R166" s="1">
        <v>9632588</v>
      </c>
      <c r="S166" s="1">
        <v>358378</v>
      </c>
      <c r="T166" s="1">
        <v>9632636</v>
      </c>
      <c r="U166" s="1" t="s">
        <v>21</v>
      </c>
      <c r="V166" s="1">
        <v>3000</v>
      </c>
      <c r="AF166" s="1" t="s">
        <v>209</v>
      </c>
    </row>
    <row r="167" spans="1:32" ht="14.25">
      <c r="A167" s="28" t="s">
        <v>254</v>
      </c>
      <c r="B167" s="1">
        <v>3</v>
      </c>
      <c r="C167" s="1" t="s">
        <v>22</v>
      </c>
      <c r="D167" s="1" t="s">
        <v>24</v>
      </c>
      <c r="E167" s="1" t="s">
        <v>25</v>
      </c>
      <c r="F167" s="1" t="s">
        <v>122</v>
      </c>
      <c r="G167" s="1">
        <v>2</v>
      </c>
      <c r="H167" s="1">
        <v>1</v>
      </c>
      <c r="J167" s="1" t="s">
        <v>29</v>
      </c>
      <c r="L167" s="20">
        <v>41378</v>
      </c>
      <c r="M167" s="20">
        <v>41378</v>
      </c>
      <c r="N167" s="21">
        <v>0.5416666666666666</v>
      </c>
      <c r="O167" s="21">
        <v>0.625</v>
      </c>
      <c r="P167" s="1">
        <v>120</v>
      </c>
      <c r="Q167" s="1">
        <v>360151</v>
      </c>
      <c r="R167" s="1">
        <v>9631598</v>
      </c>
      <c r="S167" s="1">
        <v>358356</v>
      </c>
      <c r="T167" s="1">
        <v>9631636</v>
      </c>
      <c r="U167" s="1" t="s">
        <v>21</v>
      </c>
      <c r="V167" s="1">
        <v>1500</v>
      </c>
      <c r="AF167" s="1" t="s">
        <v>210</v>
      </c>
    </row>
    <row r="168" spans="1:32" ht="14.25">
      <c r="A168" s="28" t="s">
        <v>255</v>
      </c>
      <c r="B168" s="1">
        <v>3</v>
      </c>
      <c r="C168" s="1" t="s">
        <v>22</v>
      </c>
      <c r="D168" s="1" t="s">
        <v>24</v>
      </c>
      <c r="E168" s="1" t="s">
        <v>25</v>
      </c>
      <c r="F168" s="1" t="s">
        <v>122</v>
      </c>
      <c r="G168" s="1">
        <v>3</v>
      </c>
      <c r="H168" s="1">
        <v>1</v>
      </c>
      <c r="J168" s="1" t="s">
        <v>29</v>
      </c>
      <c r="L168" s="20">
        <v>41379</v>
      </c>
      <c r="M168" s="20">
        <v>41379</v>
      </c>
      <c r="N168" s="21">
        <v>0.375</v>
      </c>
      <c r="O168" s="21">
        <v>0.4583333333333333</v>
      </c>
      <c r="P168" s="1">
        <v>120</v>
      </c>
      <c r="Q168" s="14">
        <v>380783</v>
      </c>
      <c r="R168" s="14">
        <v>9631398</v>
      </c>
      <c r="S168" s="14">
        <v>381438</v>
      </c>
      <c r="T168" s="14">
        <v>9632644</v>
      </c>
      <c r="U168" s="8" t="s">
        <v>21</v>
      </c>
      <c r="V168" s="1">
        <v>2500</v>
      </c>
      <c r="AF168" s="1" t="s">
        <v>211</v>
      </c>
    </row>
    <row r="169" spans="1:22" ht="14.25">
      <c r="A169" s="28" t="s">
        <v>256</v>
      </c>
      <c r="B169" s="1">
        <v>3</v>
      </c>
      <c r="C169" s="1" t="s">
        <v>22</v>
      </c>
      <c r="D169" s="1" t="s">
        <v>24</v>
      </c>
      <c r="E169" s="1" t="s">
        <v>25</v>
      </c>
      <c r="F169" s="1" t="s">
        <v>122</v>
      </c>
      <c r="G169" s="1">
        <v>3</v>
      </c>
      <c r="H169" s="1">
        <v>2</v>
      </c>
      <c r="J169" s="1" t="s">
        <v>29</v>
      </c>
      <c r="L169" s="20">
        <v>41379</v>
      </c>
      <c r="M169" s="20">
        <v>41379</v>
      </c>
      <c r="N169" s="21">
        <v>0.4930555555555556</v>
      </c>
      <c r="O169" s="21">
        <v>0.625</v>
      </c>
      <c r="P169" s="1">
        <v>190</v>
      </c>
      <c r="Q169" s="14">
        <v>381671</v>
      </c>
      <c r="R169" s="14">
        <v>9630938</v>
      </c>
      <c r="S169" s="14">
        <v>380982</v>
      </c>
      <c r="T169" s="14">
        <v>9629609</v>
      </c>
      <c r="U169" s="8" t="s">
        <v>21</v>
      </c>
      <c r="V169" s="1">
        <v>5000</v>
      </c>
    </row>
    <row r="170" spans="1:22" ht="14.25">
      <c r="A170" s="28" t="s">
        <v>257</v>
      </c>
      <c r="B170" s="1">
        <v>3</v>
      </c>
      <c r="C170" s="1" t="s">
        <v>22</v>
      </c>
      <c r="D170" s="1" t="s">
        <v>24</v>
      </c>
      <c r="E170" s="1" t="s">
        <v>25</v>
      </c>
      <c r="F170" s="1" t="s">
        <v>122</v>
      </c>
      <c r="G170" s="1">
        <v>3</v>
      </c>
      <c r="H170" s="1">
        <v>2</v>
      </c>
      <c r="J170" s="1" t="s">
        <v>29</v>
      </c>
      <c r="L170" s="20">
        <v>41380</v>
      </c>
      <c r="M170" s="20">
        <v>41380</v>
      </c>
      <c r="N170" s="21">
        <v>0.3333333333333333</v>
      </c>
      <c r="O170" s="21">
        <v>0.5</v>
      </c>
      <c r="P170" s="1">
        <v>240</v>
      </c>
      <c r="Q170" s="14">
        <v>381671</v>
      </c>
      <c r="R170" s="14">
        <v>9630938</v>
      </c>
      <c r="S170" s="14">
        <v>380982</v>
      </c>
      <c r="T170" s="14">
        <v>9629609</v>
      </c>
      <c r="U170" s="8" t="s">
        <v>21</v>
      </c>
      <c r="V170" s="1">
        <v>5000</v>
      </c>
    </row>
    <row r="171" spans="1:32" ht="14.25">
      <c r="A171" s="28" t="s">
        <v>258</v>
      </c>
      <c r="B171" s="1">
        <v>3</v>
      </c>
      <c r="C171" s="1" t="s">
        <v>22</v>
      </c>
      <c r="D171" s="1" t="s">
        <v>24</v>
      </c>
      <c r="E171" s="1" t="s">
        <v>25</v>
      </c>
      <c r="F171" s="1" t="s">
        <v>122</v>
      </c>
      <c r="G171" s="1">
        <v>3</v>
      </c>
      <c r="H171" s="1">
        <v>1</v>
      </c>
      <c r="J171" s="1" t="s">
        <v>29</v>
      </c>
      <c r="L171" s="20">
        <v>41380</v>
      </c>
      <c r="M171" s="20">
        <v>41380</v>
      </c>
      <c r="N171" s="21">
        <v>0.5416666666666666</v>
      </c>
      <c r="O171" s="21">
        <v>0.6493055555555556</v>
      </c>
      <c r="P171" s="1">
        <v>155</v>
      </c>
      <c r="Q171" s="14">
        <v>380783</v>
      </c>
      <c r="R171" s="14">
        <v>9631398</v>
      </c>
      <c r="S171" s="14">
        <v>381438</v>
      </c>
      <c r="T171" s="14">
        <v>9632644</v>
      </c>
      <c r="U171" s="8" t="s">
        <v>21</v>
      </c>
      <c r="V171" s="1">
        <v>2500</v>
      </c>
      <c r="AF171" s="1" t="s">
        <v>211</v>
      </c>
    </row>
    <row r="172" spans="1:33" ht="14.25">
      <c r="A172" s="28" t="s">
        <v>259</v>
      </c>
      <c r="B172" s="1">
        <v>3</v>
      </c>
      <c r="C172" s="1" t="s">
        <v>22</v>
      </c>
      <c r="D172" s="1" t="s">
        <v>24</v>
      </c>
      <c r="E172" s="1" t="s">
        <v>25</v>
      </c>
      <c r="F172" s="1" t="s">
        <v>122</v>
      </c>
      <c r="G172" s="1">
        <v>3</v>
      </c>
      <c r="H172" s="1">
        <v>1</v>
      </c>
      <c r="J172" s="1" t="s">
        <v>29</v>
      </c>
      <c r="L172" s="20">
        <v>41381</v>
      </c>
      <c r="M172" s="20">
        <v>41381</v>
      </c>
      <c r="N172" s="21">
        <v>0.34722222222222227</v>
      </c>
      <c r="O172" s="21">
        <v>0.4236111111111111</v>
      </c>
      <c r="P172" s="1">
        <v>170</v>
      </c>
      <c r="Q172" s="14">
        <v>380783</v>
      </c>
      <c r="R172" s="14">
        <v>9631398</v>
      </c>
      <c r="S172" s="14">
        <v>381438</v>
      </c>
      <c r="T172" s="14">
        <v>9632644</v>
      </c>
      <c r="U172" s="8" t="s">
        <v>21</v>
      </c>
      <c r="V172" s="1">
        <v>2500</v>
      </c>
      <c r="AF172" s="1" t="s">
        <v>211</v>
      </c>
      <c r="AG172" s="3" t="s">
        <v>207</v>
      </c>
    </row>
    <row r="173" spans="1:22" ht="14.25">
      <c r="A173" s="28" t="s">
        <v>260</v>
      </c>
      <c r="B173" s="1">
        <v>3</v>
      </c>
      <c r="C173" s="1" t="s">
        <v>22</v>
      </c>
      <c r="D173" s="1" t="s">
        <v>24</v>
      </c>
      <c r="E173" s="1" t="s">
        <v>25</v>
      </c>
      <c r="F173" s="1" t="s">
        <v>122</v>
      </c>
      <c r="G173" s="1">
        <v>3</v>
      </c>
      <c r="H173" s="1">
        <v>2</v>
      </c>
      <c r="J173" s="1" t="s">
        <v>29</v>
      </c>
      <c r="L173" s="20">
        <v>41382</v>
      </c>
      <c r="M173" s="20">
        <v>41382</v>
      </c>
      <c r="N173" s="21">
        <v>0.34027777777777773</v>
      </c>
      <c r="O173" s="21">
        <v>0.513888888888889</v>
      </c>
      <c r="P173" s="1">
        <v>250</v>
      </c>
      <c r="Q173" s="14">
        <v>381671</v>
      </c>
      <c r="R173" s="14">
        <v>9630938</v>
      </c>
      <c r="S173" s="14">
        <v>380982</v>
      </c>
      <c r="T173" s="14">
        <v>9629609</v>
      </c>
      <c r="U173" s="8" t="s">
        <v>21</v>
      </c>
      <c r="V173" s="1">
        <v>5000</v>
      </c>
    </row>
    <row r="174" spans="1:32" ht="14.25">
      <c r="A174" s="28" t="s">
        <v>261</v>
      </c>
      <c r="B174" s="1">
        <v>3</v>
      </c>
      <c r="C174" s="1" t="s">
        <v>22</v>
      </c>
      <c r="D174" s="1" t="s">
        <v>24</v>
      </c>
      <c r="E174" s="1" t="s">
        <v>25</v>
      </c>
      <c r="F174" s="1" t="s">
        <v>122</v>
      </c>
      <c r="G174" s="1">
        <v>3</v>
      </c>
      <c r="H174" s="1">
        <v>1</v>
      </c>
      <c r="J174" s="1" t="s">
        <v>29</v>
      </c>
      <c r="L174" s="20">
        <v>41382</v>
      </c>
      <c r="M174" s="20">
        <v>41382</v>
      </c>
      <c r="N174" s="21">
        <v>0.5555555555555556</v>
      </c>
      <c r="O174" s="21">
        <v>0.6597222222222222</v>
      </c>
      <c r="P174" s="1">
        <v>180</v>
      </c>
      <c r="Q174" s="14">
        <v>380783</v>
      </c>
      <c r="R174" s="14">
        <v>9631398</v>
      </c>
      <c r="S174" s="14">
        <v>381438</v>
      </c>
      <c r="T174" s="14">
        <v>9632644</v>
      </c>
      <c r="U174" s="8" t="s">
        <v>21</v>
      </c>
      <c r="V174" s="1">
        <v>2500</v>
      </c>
      <c r="AF174" s="1" t="s">
        <v>211</v>
      </c>
    </row>
    <row r="175" spans="1:22" ht="14.25">
      <c r="A175" s="28" t="s">
        <v>262</v>
      </c>
      <c r="B175" s="1">
        <v>3</v>
      </c>
      <c r="C175" s="1" t="s">
        <v>22</v>
      </c>
      <c r="D175" s="1" t="s">
        <v>24</v>
      </c>
      <c r="E175" s="1" t="s">
        <v>25</v>
      </c>
      <c r="F175" s="1" t="s">
        <v>122</v>
      </c>
      <c r="G175" s="1">
        <v>3</v>
      </c>
      <c r="H175" s="1">
        <v>2</v>
      </c>
      <c r="J175" s="1" t="s">
        <v>29</v>
      </c>
      <c r="L175" s="20">
        <v>41383</v>
      </c>
      <c r="M175" s="20">
        <v>41383</v>
      </c>
      <c r="N175" s="21">
        <v>0.34722222222222227</v>
      </c>
      <c r="O175" s="21">
        <v>0.5277777777777778</v>
      </c>
      <c r="P175" s="1">
        <v>260</v>
      </c>
      <c r="Q175" s="14">
        <v>381671</v>
      </c>
      <c r="R175" s="14">
        <v>9630938</v>
      </c>
      <c r="S175" s="14">
        <v>380982</v>
      </c>
      <c r="T175" s="14">
        <v>9629609</v>
      </c>
      <c r="U175" s="8" t="s">
        <v>21</v>
      </c>
      <c r="V175" s="1">
        <v>5000</v>
      </c>
    </row>
    <row r="176" spans="1:32" ht="14.25">
      <c r="A176" s="28" t="s">
        <v>263</v>
      </c>
      <c r="B176" s="1">
        <v>3</v>
      </c>
      <c r="C176" s="1" t="s">
        <v>22</v>
      </c>
      <c r="D176" s="1" t="s">
        <v>24</v>
      </c>
      <c r="E176" s="1" t="s">
        <v>25</v>
      </c>
      <c r="F176" s="1" t="s">
        <v>122</v>
      </c>
      <c r="G176" s="1">
        <v>3</v>
      </c>
      <c r="H176" s="1">
        <v>1</v>
      </c>
      <c r="J176" s="1" t="s">
        <v>29</v>
      </c>
      <c r="L176" s="20">
        <v>41383</v>
      </c>
      <c r="M176" s="20">
        <v>41383</v>
      </c>
      <c r="N176" s="21">
        <v>0.5555555555555556</v>
      </c>
      <c r="O176" s="21">
        <v>0.6527777777777778</v>
      </c>
      <c r="P176" s="1">
        <v>140</v>
      </c>
      <c r="Q176" s="14">
        <v>380783</v>
      </c>
      <c r="R176" s="14">
        <v>9631398</v>
      </c>
      <c r="S176" s="14">
        <v>381438</v>
      </c>
      <c r="T176" s="14">
        <v>9632644</v>
      </c>
      <c r="U176" s="8" t="s">
        <v>21</v>
      </c>
      <c r="V176" s="1">
        <v>2500</v>
      </c>
      <c r="AF176" s="1" t="s">
        <v>211</v>
      </c>
    </row>
    <row r="177" spans="1:32" ht="14.25">
      <c r="A177" s="28" t="s">
        <v>264</v>
      </c>
      <c r="B177" s="1">
        <v>3</v>
      </c>
      <c r="C177" s="1" t="s">
        <v>22</v>
      </c>
      <c r="D177" s="1" t="s">
        <v>24</v>
      </c>
      <c r="E177" s="1" t="s">
        <v>25</v>
      </c>
      <c r="F177" s="1" t="s">
        <v>122</v>
      </c>
      <c r="G177" s="1">
        <v>8</v>
      </c>
      <c r="H177" s="1">
        <v>1</v>
      </c>
      <c r="J177" s="1" t="s">
        <v>132</v>
      </c>
      <c r="L177" s="20">
        <v>41384</v>
      </c>
      <c r="M177" s="20">
        <v>41384</v>
      </c>
      <c r="N177" s="21">
        <v>0.4305555555555556</v>
      </c>
      <c r="O177" s="21">
        <v>0.5833333333333334</v>
      </c>
      <c r="P177" s="1">
        <v>220</v>
      </c>
      <c r="Q177" s="1">
        <v>416773</v>
      </c>
      <c r="R177" s="1">
        <v>9660688</v>
      </c>
      <c r="S177" s="1">
        <v>412667</v>
      </c>
      <c r="T177" s="1">
        <v>9657693</v>
      </c>
      <c r="U177" s="1" t="s">
        <v>21</v>
      </c>
      <c r="V177" s="1">
        <v>3500</v>
      </c>
      <c r="AF177" s="18"/>
    </row>
    <row r="178" spans="1:22" ht="14.25">
      <c r="A178" s="28" t="s">
        <v>265</v>
      </c>
      <c r="B178" s="1">
        <v>3</v>
      </c>
      <c r="C178" s="1" t="s">
        <v>22</v>
      </c>
      <c r="D178" s="1" t="s">
        <v>24</v>
      </c>
      <c r="E178" s="1" t="s">
        <v>25</v>
      </c>
      <c r="F178" s="1" t="s">
        <v>122</v>
      </c>
      <c r="G178" s="1">
        <v>8</v>
      </c>
      <c r="H178" s="1">
        <v>1</v>
      </c>
      <c r="J178" s="1" t="s">
        <v>132</v>
      </c>
      <c r="L178" s="20">
        <v>41385</v>
      </c>
      <c r="M178" s="20">
        <v>41385</v>
      </c>
      <c r="N178" s="21">
        <v>0.3611111111111111</v>
      </c>
      <c r="O178" s="21">
        <v>0.5694444444444444</v>
      </c>
      <c r="P178" s="1">
        <v>300</v>
      </c>
      <c r="Q178" s="1">
        <v>416773</v>
      </c>
      <c r="R178" s="1">
        <v>9660688</v>
      </c>
      <c r="S178" s="1">
        <v>412667</v>
      </c>
      <c r="T178" s="1">
        <v>9657693</v>
      </c>
      <c r="U178" s="1" t="s">
        <v>21</v>
      </c>
      <c r="V178" s="1">
        <v>7000</v>
      </c>
    </row>
    <row r="179" spans="1:22" ht="14.25">
      <c r="A179" s="28" t="s">
        <v>266</v>
      </c>
      <c r="B179" s="1">
        <v>3</v>
      </c>
      <c r="C179" s="1" t="s">
        <v>22</v>
      </c>
      <c r="D179" s="1" t="s">
        <v>24</v>
      </c>
      <c r="E179" s="1" t="s">
        <v>25</v>
      </c>
      <c r="F179" s="1" t="s">
        <v>122</v>
      </c>
      <c r="G179" s="1">
        <v>8</v>
      </c>
      <c r="H179" s="1">
        <v>1</v>
      </c>
      <c r="J179" s="1" t="s">
        <v>132</v>
      </c>
      <c r="L179" s="20">
        <v>41386</v>
      </c>
      <c r="M179" s="20">
        <v>41386</v>
      </c>
      <c r="N179" s="21">
        <v>0.34722222222222227</v>
      </c>
      <c r="O179" s="21">
        <v>0.6041666666666666</v>
      </c>
      <c r="P179" s="1">
        <v>370</v>
      </c>
      <c r="Q179" s="1">
        <v>416773</v>
      </c>
      <c r="R179" s="1">
        <v>9660688</v>
      </c>
      <c r="S179" s="1">
        <v>412667</v>
      </c>
      <c r="T179" s="1">
        <v>9657693</v>
      </c>
      <c r="U179" s="1" t="s">
        <v>21</v>
      </c>
      <c r="V179" s="1">
        <v>7000</v>
      </c>
    </row>
    <row r="180" spans="1:22" ht="14.25">
      <c r="A180" s="28" t="s">
        <v>267</v>
      </c>
      <c r="B180" s="1">
        <v>3</v>
      </c>
      <c r="C180" s="1" t="s">
        <v>22</v>
      </c>
      <c r="D180" s="1" t="s">
        <v>24</v>
      </c>
      <c r="E180" s="1" t="s">
        <v>25</v>
      </c>
      <c r="F180" s="1" t="s">
        <v>122</v>
      </c>
      <c r="G180" s="1">
        <v>8</v>
      </c>
      <c r="H180" s="1">
        <v>1</v>
      </c>
      <c r="J180" s="1" t="s">
        <v>132</v>
      </c>
      <c r="L180" s="20">
        <v>41387</v>
      </c>
      <c r="M180" s="20">
        <v>41387</v>
      </c>
      <c r="N180" s="21">
        <v>0.3611111111111111</v>
      </c>
      <c r="O180" s="21">
        <v>0.576388888888889</v>
      </c>
      <c r="P180" s="1">
        <v>310</v>
      </c>
      <c r="Q180" s="1">
        <v>416773</v>
      </c>
      <c r="R180" s="1">
        <v>9660688</v>
      </c>
      <c r="S180" s="1">
        <v>412667</v>
      </c>
      <c r="T180" s="1">
        <v>9657693</v>
      </c>
      <c r="U180" s="1" t="s">
        <v>21</v>
      </c>
      <c r="V180" s="1">
        <v>7000</v>
      </c>
    </row>
    <row r="181" spans="1:22" ht="14.25">
      <c r="A181" s="28" t="s">
        <v>268</v>
      </c>
      <c r="B181" s="1">
        <v>3</v>
      </c>
      <c r="C181" s="1" t="s">
        <v>22</v>
      </c>
      <c r="D181" s="1" t="s">
        <v>24</v>
      </c>
      <c r="E181" s="1" t="s">
        <v>25</v>
      </c>
      <c r="F181" s="1" t="s">
        <v>212</v>
      </c>
      <c r="G181" s="1">
        <v>8</v>
      </c>
      <c r="H181" s="1">
        <v>1</v>
      </c>
      <c r="J181" s="1" t="s">
        <v>132</v>
      </c>
      <c r="L181" s="20">
        <v>41388</v>
      </c>
      <c r="M181" s="20">
        <v>41388</v>
      </c>
      <c r="N181" s="21">
        <v>0.34027777777777773</v>
      </c>
      <c r="O181" s="21">
        <v>0.5833333333333334</v>
      </c>
      <c r="P181" s="1">
        <v>350</v>
      </c>
      <c r="Q181" s="1">
        <v>416773</v>
      </c>
      <c r="R181" s="1">
        <v>9660688</v>
      </c>
      <c r="S181" s="1">
        <v>412667</v>
      </c>
      <c r="T181" s="1">
        <v>9657693</v>
      </c>
      <c r="U181" s="1" t="s">
        <v>21</v>
      </c>
      <c r="V181" s="1">
        <v>7000</v>
      </c>
    </row>
    <row r="182" spans="1:22" ht="14.25">
      <c r="A182" s="28" t="s">
        <v>269</v>
      </c>
      <c r="B182" s="1">
        <v>3</v>
      </c>
      <c r="C182" s="1" t="s">
        <v>22</v>
      </c>
      <c r="D182" s="1" t="s">
        <v>24</v>
      </c>
      <c r="E182" s="1" t="s">
        <v>25</v>
      </c>
      <c r="F182" s="1" t="s">
        <v>122</v>
      </c>
      <c r="G182" s="1">
        <v>1</v>
      </c>
      <c r="H182" s="1">
        <v>2</v>
      </c>
      <c r="J182" s="10" t="s">
        <v>188</v>
      </c>
      <c r="L182" s="20">
        <v>41389</v>
      </c>
      <c r="M182" s="20">
        <v>41389</v>
      </c>
      <c r="N182" s="21">
        <v>0.5833333333333334</v>
      </c>
      <c r="O182" s="21">
        <v>0.7083333333333334</v>
      </c>
      <c r="P182" s="1">
        <v>180</v>
      </c>
      <c r="Q182" s="14"/>
      <c r="R182" s="14"/>
      <c r="S182" s="14"/>
      <c r="T182" s="14"/>
      <c r="U182" s="8"/>
      <c r="V182" s="1">
        <v>5000</v>
      </c>
    </row>
    <row r="183" spans="1:33" ht="14.25">
      <c r="A183" s="28" t="s">
        <v>270</v>
      </c>
      <c r="B183" s="1">
        <v>3</v>
      </c>
      <c r="C183" s="1" t="s">
        <v>22</v>
      </c>
      <c r="D183" s="1" t="s">
        <v>24</v>
      </c>
      <c r="E183" s="1" t="s">
        <v>25</v>
      </c>
      <c r="F183" s="1" t="s">
        <v>122</v>
      </c>
      <c r="G183" s="1">
        <v>1</v>
      </c>
      <c r="H183" s="1">
        <v>1</v>
      </c>
      <c r="J183" s="1" t="s">
        <v>188</v>
      </c>
      <c r="L183" s="20">
        <v>41390</v>
      </c>
      <c r="M183" s="20">
        <v>41390</v>
      </c>
      <c r="N183" s="21">
        <v>0.3333333333333333</v>
      </c>
      <c r="O183" s="21">
        <v>0.4375</v>
      </c>
      <c r="P183" s="1">
        <v>150</v>
      </c>
      <c r="Q183" s="14">
        <v>332021</v>
      </c>
      <c r="R183" s="14">
        <v>9592088</v>
      </c>
      <c r="S183" s="14">
        <v>330839</v>
      </c>
      <c r="T183" s="14">
        <v>9596400</v>
      </c>
      <c r="U183" s="8" t="s">
        <v>21</v>
      </c>
      <c r="V183" s="1">
        <v>3000</v>
      </c>
      <c r="AG183" s="3" t="s">
        <v>207</v>
      </c>
    </row>
    <row r="184" spans="1:22" ht="14.25">
      <c r="A184" s="28" t="s">
        <v>271</v>
      </c>
      <c r="B184" s="1">
        <v>3</v>
      </c>
      <c r="C184" s="1" t="s">
        <v>22</v>
      </c>
      <c r="D184" s="1" t="s">
        <v>24</v>
      </c>
      <c r="E184" s="1" t="s">
        <v>25</v>
      </c>
      <c r="F184" s="1" t="s">
        <v>122</v>
      </c>
      <c r="G184" s="1">
        <v>1</v>
      </c>
      <c r="H184" s="1">
        <v>1</v>
      </c>
      <c r="J184" s="1" t="s">
        <v>188</v>
      </c>
      <c r="L184" s="20">
        <v>41391</v>
      </c>
      <c r="M184" s="20">
        <v>41391</v>
      </c>
      <c r="N184" s="21">
        <v>0.3854166666666667</v>
      </c>
      <c r="O184" s="21">
        <v>0.5520833333333334</v>
      </c>
      <c r="P184" s="1">
        <v>240</v>
      </c>
      <c r="Q184" s="14">
        <v>332021</v>
      </c>
      <c r="R184" s="14">
        <v>9592088</v>
      </c>
      <c r="S184" s="14">
        <v>330839</v>
      </c>
      <c r="T184" s="14">
        <v>9596400</v>
      </c>
      <c r="U184" s="8" t="s">
        <v>21</v>
      </c>
      <c r="V184" s="1">
        <v>5000</v>
      </c>
    </row>
    <row r="185" spans="1:22" ht="14.25">
      <c r="A185" s="28" t="s">
        <v>272</v>
      </c>
      <c r="B185" s="1">
        <v>3</v>
      </c>
      <c r="C185" s="1" t="s">
        <v>22</v>
      </c>
      <c r="D185" s="1" t="s">
        <v>24</v>
      </c>
      <c r="E185" s="1" t="s">
        <v>25</v>
      </c>
      <c r="F185" s="1" t="s">
        <v>122</v>
      </c>
      <c r="G185" s="1">
        <v>1</v>
      </c>
      <c r="H185" s="1">
        <v>2</v>
      </c>
      <c r="J185" s="1" t="s">
        <v>188</v>
      </c>
      <c r="L185" s="20">
        <v>41391</v>
      </c>
      <c r="M185" s="20">
        <v>41391</v>
      </c>
      <c r="N185" s="21">
        <v>0.5833333333333334</v>
      </c>
      <c r="O185" s="21">
        <v>0.7083333333333334</v>
      </c>
      <c r="P185" s="1">
        <v>180</v>
      </c>
      <c r="V185" s="1">
        <v>5000</v>
      </c>
    </row>
    <row r="186" spans="1:22" ht="14.25">
      <c r="A186" s="28" t="s">
        <v>273</v>
      </c>
      <c r="B186" s="1">
        <v>3</v>
      </c>
      <c r="C186" s="1" t="s">
        <v>22</v>
      </c>
      <c r="D186" s="1" t="s">
        <v>24</v>
      </c>
      <c r="E186" s="1" t="s">
        <v>25</v>
      </c>
      <c r="F186" s="1" t="s">
        <v>122</v>
      </c>
      <c r="G186" s="1">
        <v>1</v>
      </c>
      <c r="H186" s="1">
        <v>2</v>
      </c>
      <c r="J186" s="1" t="s">
        <v>188</v>
      </c>
      <c r="L186" s="20">
        <v>41392</v>
      </c>
      <c r="M186" s="20">
        <v>41392</v>
      </c>
      <c r="N186" s="21">
        <v>0.3194444444444445</v>
      </c>
      <c r="O186" s="21">
        <v>0.47222222222222227</v>
      </c>
      <c r="P186" s="1">
        <v>220</v>
      </c>
      <c r="V186" s="1">
        <v>5000</v>
      </c>
    </row>
    <row r="187" spans="1:29" ht="14.25">
      <c r="A187" s="28" t="s">
        <v>274</v>
      </c>
      <c r="B187" s="1">
        <v>3</v>
      </c>
      <c r="C187" s="1" t="s">
        <v>22</v>
      </c>
      <c r="D187" s="1" t="s">
        <v>24</v>
      </c>
      <c r="E187" s="1" t="s">
        <v>25</v>
      </c>
      <c r="F187" s="1" t="s">
        <v>122</v>
      </c>
      <c r="G187" s="1">
        <v>1</v>
      </c>
      <c r="H187" s="1">
        <v>1</v>
      </c>
      <c r="J187" s="1" t="s">
        <v>188</v>
      </c>
      <c r="L187" s="20">
        <v>41392</v>
      </c>
      <c r="M187" s="20">
        <v>41392</v>
      </c>
      <c r="N187" s="21">
        <v>0.513888888888889</v>
      </c>
      <c r="O187" s="21">
        <v>0.638888888888889</v>
      </c>
      <c r="P187" s="1">
        <v>180</v>
      </c>
      <c r="Q187" s="14">
        <v>332021</v>
      </c>
      <c r="R187" s="14">
        <v>9592088</v>
      </c>
      <c r="S187" s="14">
        <v>330839</v>
      </c>
      <c r="T187" s="14">
        <v>9596400</v>
      </c>
      <c r="U187" s="8" t="s">
        <v>21</v>
      </c>
      <c r="V187" s="1">
        <v>5000</v>
      </c>
      <c r="Y187" s="14"/>
      <c r="Z187" s="14"/>
      <c r="AA187" s="14"/>
      <c r="AB187" s="14"/>
      <c r="AC187" s="8"/>
    </row>
    <row r="188" spans="1:22" ht="14.25">
      <c r="A188" s="28" t="s">
        <v>275</v>
      </c>
      <c r="B188" s="1">
        <v>3</v>
      </c>
      <c r="C188" s="1" t="s">
        <v>22</v>
      </c>
      <c r="D188" s="1" t="s">
        <v>24</v>
      </c>
      <c r="E188" s="1" t="s">
        <v>25</v>
      </c>
      <c r="F188" s="1" t="s">
        <v>122</v>
      </c>
      <c r="G188" s="1">
        <v>1</v>
      </c>
      <c r="H188" s="1">
        <v>1</v>
      </c>
      <c r="J188" s="1" t="s">
        <v>188</v>
      </c>
      <c r="L188" s="20">
        <v>41393</v>
      </c>
      <c r="M188" s="20">
        <v>41393</v>
      </c>
      <c r="N188" s="21">
        <v>0.3194444444444445</v>
      </c>
      <c r="O188" s="21">
        <v>0.4583333333333333</v>
      </c>
      <c r="P188" s="1">
        <v>200</v>
      </c>
      <c r="Q188" s="14">
        <v>332021</v>
      </c>
      <c r="R188" s="14">
        <v>9592088</v>
      </c>
      <c r="S188" s="14">
        <v>330839</v>
      </c>
      <c r="T188" s="14">
        <v>9596400</v>
      </c>
      <c r="U188" s="8" t="s">
        <v>21</v>
      </c>
      <c r="V188" s="1">
        <v>5000</v>
      </c>
    </row>
    <row r="189" spans="1:22" ht="14.25">
      <c r="A189" s="28" t="s">
        <v>276</v>
      </c>
      <c r="B189" s="1">
        <v>3</v>
      </c>
      <c r="C189" s="1" t="s">
        <v>22</v>
      </c>
      <c r="D189" s="1" t="s">
        <v>24</v>
      </c>
      <c r="E189" s="1" t="s">
        <v>25</v>
      </c>
      <c r="F189" s="1" t="s">
        <v>122</v>
      </c>
      <c r="G189" s="1">
        <v>1</v>
      </c>
      <c r="H189" s="1">
        <v>2</v>
      </c>
      <c r="J189" s="1" t="s">
        <v>188</v>
      </c>
      <c r="L189" s="20">
        <v>41393</v>
      </c>
      <c r="M189" s="20">
        <v>41393</v>
      </c>
      <c r="N189" s="21">
        <v>0.5</v>
      </c>
      <c r="O189" s="21">
        <v>0.625</v>
      </c>
      <c r="P189" s="1">
        <v>180</v>
      </c>
      <c r="V189" s="1">
        <v>5000</v>
      </c>
    </row>
  </sheetData>
  <sheetProtection/>
  <autoFilter ref="Z1:AG189"/>
  <dataValidations count="7">
    <dataValidation type="textLength" allowBlank="1" showInputMessage="1" showErrorMessage="1" error="Coordenadas em SAD 69 - verifique se o número de caracteres está correto." sqref="Q149:Q158 S149:S158 Q124 S123:S139 Q132:Q139 S102:S111 Q102:Q111 S2:S31 Q2:Q31 S79 S75">
      <formula1>5</formula1>
      <formula2>6</formula2>
    </dataValidation>
    <dataValidation type="textLength" allowBlank="1" showInputMessage="1" showErrorMessage="1" error="Coordenadas em SAD 69 - verifique se o número de caracteres está correto." sqref="R138:R139 R134:R135 T136:T137 R149:R158 R124 T125:T133 T123 R102:R111 T2 R3:R8 R10:R12 R14:R31 T79 T75">
      <formula1>6</formula1>
      <formula2>6</formula2>
    </dataValidation>
    <dataValidation errorStyle="warning" type="textLength" allowBlank="1" showInputMessage="1" showErrorMessage="1" error="Coordenadas em SAD 69 - verifique se o número de caracteres está correto." sqref="T138:T139 R132:R133 T134:T135 R136:R137 T149:T158 T124 T102:T111 R9 R2 T3:T31 R13">
      <formula1>6</formula1>
      <formula2>6</formula2>
    </dataValidation>
    <dataValidation type="decimal" allowBlank="1" showInputMessage="1" showErrorMessage="1" error="SOMENTE NÚMEROS" sqref="V136:V137 V149:V158 V132:V133 V2:V31">
      <formula1>0</formula1>
      <formula2>10000000000</formula2>
    </dataValidation>
    <dataValidation type="decimal" allowBlank="1" showInputMessage="1" showErrorMessage="1" error="SOMENTE NÚMEROS" sqref="X2:AE31">
      <formula1>0</formula1>
      <formula2>100</formula2>
    </dataValidation>
    <dataValidation type="date" allowBlank="1" showInputMessage="1" showErrorMessage="1" error="formato de data dd/mm/aaaa" sqref="L2:M31">
      <formula1>40918</formula1>
      <formula2>41274</formula2>
    </dataValidation>
    <dataValidation type="time" allowBlank="1" showInputMessage="1" showErrorMessage="1" error="formato de hora hh:mm" sqref="N2:O31">
      <formula1>0</formula1>
      <formula2>0.9993055555555556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ignoredErrors>
    <ignoredError sqref="D3:D6 D7 D9:D12 D15:D17 E9:E17 E2:E3 D18:D19 E18:E19 E4:E8 D8 D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de Almeida Brandi</dc:creator>
  <cp:keywords/>
  <dc:description/>
  <cp:lastModifiedBy>Brunna Rocha Werneck</cp:lastModifiedBy>
  <dcterms:created xsi:type="dcterms:W3CDTF">2012-04-27T14:13:32Z</dcterms:created>
  <dcterms:modified xsi:type="dcterms:W3CDTF">2013-08-23T18:24:40Z</dcterms:modified>
  <cp:category/>
  <cp:version/>
  <cp:contentType/>
  <cp:contentStatus/>
</cp:coreProperties>
</file>